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3.xml" ContentType="application/vnd.openxmlformats-officedocument.drawing+xml"/>
  <Override PartName="/xl/charts/chart11.xml" ContentType="application/vnd.openxmlformats-officedocument.drawingml.chart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65" windowWidth="20115" windowHeight="8445" activeTab="1"/>
  </bookViews>
  <sheets>
    <sheet name="In vivo quantification" sheetId="1" r:id="rId1"/>
    <sheet name="IC 50 proliferation" sheetId="6" r:id="rId2"/>
    <sheet name="Fibroblast migration" sheetId="4" r:id="rId3"/>
    <sheet name="Collagen synthesis" sheetId="7" r:id="rId4"/>
  </sheets>
  <externalReferences>
    <externalReference r:id="rId5"/>
    <externalReference r:id="rId6"/>
  </externalReferences>
  <calcPr calcId="145621" iterateCount="1"/>
</workbook>
</file>

<file path=xl/calcChain.xml><?xml version="1.0" encoding="utf-8"?>
<calcChain xmlns="http://schemas.openxmlformats.org/spreadsheetml/2006/main">
  <c r="B7" i="7" l="1"/>
  <c r="C7" i="7"/>
  <c r="D7" i="7"/>
  <c r="E7" i="7"/>
  <c r="F7" i="7"/>
  <c r="G7" i="7"/>
  <c r="H7" i="7"/>
  <c r="B8" i="7"/>
  <c r="C8" i="7"/>
  <c r="D8" i="7"/>
  <c r="E8" i="7"/>
  <c r="F8" i="7"/>
  <c r="G8" i="7"/>
  <c r="H8" i="7"/>
  <c r="F32" i="6" l="1"/>
  <c r="D3" i="6"/>
  <c r="H3" i="6"/>
  <c r="L3" i="6"/>
  <c r="D4" i="6"/>
  <c r="H4" i="6"/>
  <c r="L4" i="6"/>
  <c r="O4" i="6"/>
  <c r="P4" i="6"/>
  <c r="Q4" i="6"/>
  <c r="R4" i="6"/>
  <c r="S4" i="6"/>
  <c r="D5" i="6"/>
  <c r="H5" i="6"/>
  <c r="L5" i="6"/>
  <c r="O5" i="6"/>
  <c r="P5" i="6"/>
  <c r="Q5" i="6"/>
  <c r="R5" i="6"/>
  <c r="S5" i="6"/>
  <c r="D6" i="6"/>
  <c r="H6" i="6"/>
  <c r="L6" i="6"/>
  <c r="O6" i="6"/>
  <c r="P6" i="6"/>
  <c r="Q6" i="6"/>
  <c r="S6" i="6" s="1"/>
  <c r="R6" i="6"/>
  <c r="D7" i="6"/>
  <c r="H7" i="6"/>
  <c r="L7" i="6"/>
  <c r="D8" i="6"/>
  <c r="H8" i="6"/>
  <c r="L8" i="6"/>
  <c r="D9" i="6"/>
  <c r="H9" i="6"/>
  <c r="L9" i="6"/>
  <c r="D10" i="6"/>
  <c r="H10" i="6"/>
  <c r="L10" i="6"/>
  <c r="D11" i="6"/>
  <c r="H11" i="6"/>
  <c r="L11" i="6"/>
  <c r="D13" i="6"/>
  <c r="E13" i="6" s="1"/>
  <c r="H13" i="6"/>
  <c r="I13" i="6" s="1"/>
  <c r="L13" i="6"/>
  <c r="M13" i="6" s="1"/>
  <c r="D17" i="6"/>
  <c r="H17" i="6"/>
  <c r="L17" i="6"/>
  <c r="D18" i="6"/>
  <c r="H18" i="6"/>
  <c r="L18" i="6"/>
  <c r="O18" i="6"/>
  <c r="P18" i="6"/>
  <c r="Q18" i="6"/>
  <c r="R18" i="6"/>
  <c r="D19" i="6"/>
  <c r="L19" i="6"/>
  <c r="O19" i="6"/>
  <c r="P19" i="6"/>
  <c r="S19" i="6" s="1"/>
  <c r="Q19" i="6"/>
  <c r="R19" i="6"/>
  <c r="D20" i="6"/>
  <c r="H20" i="6"/>
  <c r="L20" i="6"/>
  <c r="O20" i="6"/>
  <c r="P20" i="6"/>
  <c r="S20" i="6" s="1"/>
  <c r="Q20" i="6"/>
  <c r="R20" i="6"/>
  <c r="D21" i="6"/>
  <c r="L21" i="6"/>
  <c r="D22" i="6"/>
  <c r="L22" i="6"/>
  <c r="D23" i="6"/>
  <c r="H23" i="6"/>
  <c r="L23" i="6"/>
  <c r="D24" i="6"/>
  <c r="L24" i="6"/>
  <c r="D25" i="6"/>
  <c r="H25" i="6"/>
  <c r="L25" i="6"/>
  <c r="D27" i="6"/>
  <c r="E27" i="6" s="1"/>
  <c r="H27" i="6"/>
  <c r="I27" i="6" s="1"/>
  <c r="L27" i="6"/>
  <c r="M27" i="6" s="1"/>
  <c r="F31" i="6"/>
  <c r="S18" i="6" l="1"/>
  <c r="K24" i="4" l="1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9" i="4"/>
  <c r="K8" i="4"/>
  <c r="K7" i="4"/>
  <c r="K6" i="4"/>
  <c r="K5" i="4"/>
  <c r="K4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E6" i="4"/>
  <c r="E5" i="4"/>
  <c r="E4" i="4"/>
  <c r="I11" i="1" l="1"/>
  <c r="I20" i="1"/>
  <c r="I19" i="1"/>
  <c r="I18" i="1"/>
  <c r="I13" i="1"/>
  <c r="I12" i="1"/>
  <c r="I6" i="1"/>
  <c r="I5" i="1"/>
  <c r="I4" i="1"/>
</calcChain>
</file>

<file path=xl/sharedStrings.xml><?xml version="1.0" encoding="utf-8"?>
<sst xmlns="http://schemas.openxmlformats.org/spreadsheetml/2006/main" count="542" uniqueCount="229">
  <si>
    <t>Paracetamol</t>
  </si>
  <si>
    <t>Metamizole</t>
  </si>
  <si>
    <t>Control</t>
  </si>
  <si>
    <t>Treatment</t>
  </si>
  <si>
    <t>Average</t>
  </si>
  <si>
    <t>Mucosa anastomoses quantification</t>
  </si>
  <si>
    <t>Sample number</t>
  </si>
  <si>
    <t>Granulation tissue formation quantification</t>
  </si>
  <si>
    <t>Muscle Tissue Damage quantification</t>
  </si>
  <si>
    <t xml:space="preserve">Group </t>
  </si>
  <si>
    <t>Dosis</t>
  </si>
  <si>
    <t>M5.11</t>
  </si>
  <si>
    <t>M5</t>
  </si>
  <si>
    <t>M5.22</t>
  </si>
  <si>
    <t>M5.33</t>
  </si>
  <si>
    <t>M50.12</t>
  </si>
  <si>
    <t>M50</t>
  </si>
  <si>
    <t>M50.24</t>
  </si>
  <si>
    <t>M50.34</t>
  </si>
  <si>
    <t>M250.12</t>
  </si>
  <si>
    <t>M250</t>
  </si>
  <si>
    <t>M250.22</t>
  </si>
  <si>
    <t>M250.33</t>
  </si>
  <si>
    <t>P5.13</t>
  </si>
  <si>
    <t>P5</t>
  </si>
  <si>
    <t>P5.23</t>
  </si>
  <si>
    <t>P5.22</t>
  </si>
  <si>
    <t>P50.12</t>
  </si>
  <si>
    <t>P50</t>
  </si>
  <si>
    <t>P50.23</t>
  </si>
  <si>
    <t>P50.33</t>
  </si>
  <si>
    <t>P250.13</t>
  </si>
  <si>
    <t>P250</t>
  </si>
  <si>
    <t>P250.32</t>
  </si>
  <si>
    <t>P250.33</t>
  </si>
  <si>
    <t>S22</t>
  </si>
  <si>
    <t>CONTROL</t>
  </si>
  <si>
    <t>S4</t>
  </si>
  <si>
    <t>S3</t>
  </si>
  <si>
    <t>S3.1</t>
  </si>
  <si>
    <t>S2.1</t>
  </si>
  <si>
    <t>S1.1</t>
  </si>
  <si>
    <t>P250.22</t>
  </si>
  <si>
    <t>P250.14</t>
  </si>
  <si>
    <t>P50.35</t>
  </si>
  <si>
    <t>P5.24</t>
  </si>
  <si>
    <t>P5.14</t>
  </si>
  <si>
    <t>M250.34</t>
  </si>
  <si>
    <t>M250.35</t>
  </si>
  <si>
    <t>M250.23</t>
  </si>
  <si>
    <t>M50.33</t>
  </si>
  <si>
    <t>M50.35</t>
  </si>
  <si>
    <t>M5.35</t>
  </si>
  <si>
    <t>M5.34</t>
  </si>
  <si>
    <t>After Tx (um)</t>
  </si>
  <si>
    <t>Before Tx (um)</t>
  </si>
  <si>
    <t>Group</t>
  </si>
  <si>
    <t>Distance scratch</t>
  </si>
  <si>
    <t>FIBROBLAST MIGRATION experiment II : 24 hours treatment - 18 May 2017</t>
  </si>
  <si>
    <t>FIBROBLAST MIGRATION  Experiment 1 : 24 hours treatment - 4 May 2017</t>
  </si>
  <si>
    <t>Difference (um)</t>
  </si>
  <si>
    <t>PCT</t>
  </si>
  <si>
    <r>
      <rPr>
        <b/>
        <sz val="9"/>
        <color indexed="8"/>
        <rFont val="Arial Bold"/>
      </rPr>
      <t>Descriptives</t>
    </r>
  </si>
  <si>
    <r>
      <rPr>
        <sz val="9"/>
        <color indexed="8"/>
        <rFont val="Arial"/>
      </rPr>
      <t>N</t>
    </r>
  </si>
  <si>
    <r>
      <rPr>
        <sz val="9"/>
        <color indexed="8"/>
        <rFont val="Arial"/>
      </rPr>
      <t>Mean</t>
    </r>
  </si>
  <si>
    <r>
      <rPr>
        <sz val="9"/>
        <color indexed="8"/>
        <rFont val="Arial"/>
      </rPr>
      <t>Std. Deviation</t>
    </r>
  </si>
  <si>
    <r>
      <rPr>
        <sz val="9"/>
        <color indexed="8"/>
        <rFont val="Arial"/>
      </rPr>
      <t>Std. Error</t>
    </r>
  </si>
  <si>
    <r>
      <rPr>
        <sz val="9"/>
        <color indexed="8"/>
        <rFont val="Arial"/>
      </rPr>
      <t>95% Confidence Interval for Mean</t>
    </r>
  </si>
  <si>
    <r>
      <rPr>
        <sz val="9"/>
        <color indexed="8"/>
        <rFont val="Arial"/>
      </rPr>
      <t>Minimum</t>
    </r>
  </si>
  <si>
    <r>
      <rPr>
        <sz val="9"/>
        <color indexed="8"/>
        <rFont val="Arial"/>
      </rPr>
      <t>Maximum</t>
    </r>
  </si>
  <si>
    <r>
      <rPr>
        <sz val="9"/>
        <color indexed="8"/>
        <rFont val="Arial"/>
      </rPr>
      <t>Lower Bound</t>
    </r>
  </si>
  <si>
    <r>
      <rPr>
        <sz val="9"/>
        <color indexed="8"/>
        <rFont val="Arial"/>
      </rPr>
      <t>Upper Bound</t>
    </r>
  </si>
  <si>
    <r>
      <rPr>
        <sz val="9"/>
        <color indexed="8"/>
        <rFont val="Arial"/>
      </rPr>
      <t>kontrol</t>
    </r>
  </si>
  <si>
    <r>
      <rPr>
        <sz val="9"/>
        <color indexed="8"/>
        <rFont val="Arial"/>
      </rPr>
      <t>PCT</t>
    </r>
  </si>
  <si>
    <r>
      <rPr>
        <sz val="9"/>
        <color indexed="8"/>
        <rFont val="Arial"/>
      </rPr>
      <t>MZML</t>
    </r>
  </si>
  <si>
    <r>
      <rPr>
        <sz val="9"/>
        <color indexed="8"/>
        <rFont val="Arial"/>
      </rPr>
      <t>Total</t>
    </r>
  </si>
  <si>
    <r>
      <rPr>
        <b/>
        <sz val="9"/>
        <color indexed="8"/>
        <rFont val="Arial Bold"/>
      </rPr>
      <t>ANOVA</t>
    </r>
  </si>
  <si>
    <r>
      <rPr>
        <sz val="9"/>
        <color indexed="8"/>
        <rFont val="Arial"/>
      </rPr>
      <t>Sum of Squares</t>
    </r>
  </si>
  <si>
    <r>
      <rPr>
        <sz val="9"/>
        <color indexed="8"/>
        <rFont val="Arial"/>
      </rPr>
      <t>df</t>
    </r>
  </si>
  <si>
    <r>
      <rPr>
        <sz val="9"/>
        <color indexed="8"/>
        <rFont val="Arial"/>
      </rPr>
      <t>Mean Square</t>
    </r>
  </si>
  <si>
    <r>
      <rPr>
        <sz val="9"/>
        <color indexed="8"/>
        <rFont val="Arial"/>
      </rPr>
      <t>F</t>
    </r>
  </si>
  <si>
    <r>
      <rPr>
        <sz val="9"/>
        <color indexed="8"/>
        <rFont val="Arial"/>
      </rPr>
      <t>Sig.</t>
    </r>
  </si>
  <si>
    <r>
      <rPr>
        <sz val="9"/>
        <color indexed="8"/>
        <rFont val="Arial"/>
      </rPr>
      <t>Between Groups</t>
    </r>
  </si>
  <si>
    <r>
      <rPr>
        <sz val="9"/>
        <color indexed="8"/>
        <rFont val="Arial"/>
      </rPr>
      <t>Within Groups</t>
    </r>
  </si>
  <si>
    <r>
      <rPr>
        <b/>
        <sz val="13"/>
        <color indexed="8"/>
        <rFont val="Arial Bold"/>
      </rPr>
      <t>Post Hoc Tests</t>
    </r>
  </si>
  <si>
    <r>
      <rPr>
        <b/>
        <sz val="9"/>
        <color indexed="8"/>
        <rFont val="Arial Bold"/>
      </rPr>
      <t>Multiple Comparisons</t>
    </r>
  </si>
  <si>
    <r>
      <rPr>
        <sz val="9"/>
        <color indexed="8"/>
        <rFont val="Arial"/>
      </rPr>
      <t>Tukey HSD</t>
    </r>
  </si>
  <si>
    <r>
      <rPr>
        <sz val="9"/>
        <color indexed="8"/>
        <rFont val="Arial"/>
      </rPr>
      <t>Dependent Variable</t>
    </r>
  </si>
  <si>
    <r>
      <rPr>
        <sz val="9"/>
        <color indexed="8"/>
        <rFont val="Arial"/>
      </rPr>
      <t>(I) Perlakuan</t>
    </r>
  </si>
  <si>
    <r>
      <rPr>
        <sz val="9"/>
        <color indexed="8"/>
        <rFont val="Arial"/>
      </rPr>
      <t>(J) Perlakuan</t>
    </r>
  </si>
  <si>
    <r>
      <rPr>
        <sz val="9"/>
        <color indexed="8"/>
        <rFont val="Arial"/>
      </rPr>
      <t>Mean Difference (I-J)</t>
    </r>
  </si>
  <si>
    <r>
      <rPr>
        <sz val="9"/>
        <color indexed="8"/>
        <rFont val="Arial"/>
      </rPr>
      <t>95% Confidence Interval</t>
    </r>
  </si>
  <si>
    <r>
      <rPr>
        <sz val="9"/>
        <color indexed="8"/>
        <rFont val="Arial"/>
      </rPr>
      <t>2.286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</si>
  <si>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1.429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</si>
  <si>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-2.286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</si>
  <si>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-1.429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</si>
  <si>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2.000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</si>
  <si>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-2.000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</si>
  <si>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2.143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</si>
  <si>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1.714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</si>
  <si>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-2.143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</si>
  <si>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-1.714</t>
    </r>
    <r>
      <rPr>
        <vertAlign val="superscript"/>
        <sz val="9"/>
        <color indexed="8"/>
        <rFont val="Arial"/>
      </rPr>
      <t>*</t>
    </r>
  </si>
  <si>
    <t>Muscle damage</t>
  </si>
  <si>
    <t>Mucose anastomosis</t>
  </si>
  <si>
    <t>Granulation tissue</t>
  </si>
  <si>
    <t>Fibroblast Migration</t>
  </si>
  <si>
    <t>P 5</t>
  </si>
  <si>
    <t>P 50</t>
  </si>
  <si>
    <t>P 250</t>
  </si>
  <si>
    <t>M 5</t>
  </si>
  <si>
    <t>M 50</t>
  </si>
  <si>
    <t>M 250</t>
  </si>
  <si>
    <t>Fibroblast migration
Tukey HSD</t>
  </si>
  <si>
    <r>
      <rPr>
        <sz val="9"/>
        <color indexed="8"/>
        <rFont val="Arial"/>
      </rPr>
      <t>3.41833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</si>
  <si>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3.07933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</si>
  <si>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1.86133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</si>
  <si>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2.60667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</si>
  <si>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2.90333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</si>
  <si>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3.64667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</si>
  <si>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-3.41833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</si>
  <si>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-3.07933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</si>
  <si>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-1.86133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</si>
  <si>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1.78533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</si>
  <si>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-2.60667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</si>
  <si>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-2.90333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</si>
  <si>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-3.64667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</si>
  <si>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-1.78533</t>
    </r>
    <r>
      <rPr>
        <vertAlign val="superscript"/>
        <sz val="9"/>
        <color indexed="8"/>
        <rFont val="Arial"/>
      </rPr>
      <t>*</t>
    </r>
  </si>
  <si>
    <t>STDev</t>
  </si>
  <si>
    <t>stdev</t>
  </si>
  <si>
    <t>IC 50</t>
  </si>
  <si>
    <t>Log IC50</t>
  </si>
  <si>
    <t>Persamaan Garis</t>
  </si>
  <si>
    <t>C</t>
  </si>
  <si>
    <t>B</t>
  </si>
  <si>
    <t>A</t>
  </si>
  <si>
    <t>Log conc</t>
  </si>
  <si>
    <t>total rerata probit</t>
  </si>
  <si>
    <t>rerata probit</t>
  </si>
  <si>
    <t>Probit</t>
  </si>
  <si>
    <t>%Kematian</t>
  </si>
  <si>
    <t>Kontrol3</t>
  </si>
  <si>
    <t>Hidup3</t>
  </si>
  <si>
    <t>Kontrol2</t>
  </si>
  <si>
    <t>Hidup2</t>
  </si>
  <si>
    <t>Kontrol1</t>
  </si>
  <si>
    <t>Hidup1</t>
  </si>
  <si>
    <t>(µg/mL)</t>
  </si>
  <si>
    <t>y=4.84+0.15x</t>
  </si>
  <si>
    <t>y=0.769x+3.3442</t>
  </si>
  <si>
    <t>Metamizol 48 Jam</t>
  </si>
  <si>
    <t>y=5.38-0.16x</t>
  </si>
  <si>
    <t>y=2.83+0.89x</t>
  </si>
  <si>
    <t>y=3.81+0.5x</t>
  </si>
  <si>
    <t>Paracetamol 48 Jam</t>
  </si>
  <si>
    <t>y=4.9+0.15x</t>
  </si>
  <si>
    <t>MTZ</t>
  </si>
  <si>
    <r>
      <rPr>
        <b/>
        <sz val="9"/>
        <color indexed="8"/>
        <rFont val="Arial Bold"/>
      </rPr>
      <t>Group Statistics</t>
    </r>
  </si>
  <si>
    <r>
      <rPr>
        <sz val="9"/>
        <color indexed="8"/>
        <rFont val="Arial"/>
      </rPr>
      <t>perlakuan</t>
    </r>
  </si>
  <si>
    <r>
      <rPr>
        <sz val="9"/>
        <color indexed="8"/>
        <rFont val="Arial"/>
      </rPr>
      <t>Std. Error Mean</t>
    </r>
  </si>
  <si>
    <r>
      <rPr>
        <sz val="9"/>
        <color indexed="8"/>
        <rFont val="Arial"/>
      </rPr>
      <t>IC50</t>
    </r>
  </si>
  <si>
    <r>
      <rPr>
        <sz val="9"/>
        <color indexed="8"/>
        <rFont val="Arial"/>
      </rPr>
      <t>MTZ</t>
    </r>
  </si>
  <si>
    <r>
      <rPr>
        <b/>
        <sz val="9"/>
        <color indexed="8"/>
        <rFont val="Arial Bold"/>
      </rPr>
      <t>Independent Samples Test</t>
    </r>
  </si>
  <si>
    <r>
      <rPr>
        <sz val="9"/>
        <color indexed="8"/>
        <rFont val="Arial"/>
      </rPr>
      <t>Levene's Test for Equality of Variances</t>
    </r>
  </si>
  <si>
    <r>
      <rPr>
        <sz val="9"/>
        <color indexed="8"/>
        <rFont val="Arial"/>
      </rPr>
      <t>t-test for Equality of Means</t>
    </r>
  </si>
  <si>
    <r>
      <rPr>
        <sz val="9"/>
        <color indexed="8"/>
        <rFont val="Arial"/>
      </rPr>
      <t xml:space="preserve"> </t>
    </r>
  </si>
  <si>
    <r>
      <rPr>
        <sz val="9"/>
        <color indexed="8"/>
        <rFont val="Arial"/>
      </rPr>
      <t>95% Confidence Interval of the Difference</t>
    </r>
  </si>
  <si>
    <r>
      <rPr>
        <sz val="9"/>
        <color indexed="8"/>
        <rFont val="Arial"/>
      </rPr>
      <t>t</t>
    </r>
  </si>
  <si>
    <r>
      <rPr>
        <sz val="9"/>
        <color indexed="8"/>
        <rFont val="Arial"/>
      </rPr>
      <t>Sig. (2-tailed)</t>
    </r>
  </si>
  <si>
    <r>
      <rPr>
        <sz val="9"/>
        <color indexed="8"/>
        <rFont val="Arial"/>
      </rPr>
      <t>Mean Difference</t>
    </r>
  </si>
  <si>
    <r>
      <rPr>
        <sz val="9"/>
        <color indexed="8"/>
        <rFont val="Arial"/>
      </rPr>
      <t>Std. Error Difference</t>
    </r>
  </si>
  <si>
    <r>
      <rPr>
        <sz val="9"/>
        <color indexed="8"/>
        <rFont val="Arial"/>
      </rPr>
      <t>Lower</t>
    </r>
  </si>
  <si>
    <r>
      <rPr>
        <sz val="9"/>
        <color indexed="8"/>
        <rFont val="Arial"/>
      </rPr>
      <t>Upper</t>
    </r>
  </si>
  <si>
    <r>
      <rPr>
        <sz val="9"/>
        <color indexed="8"/>
        <rFont val="Arial"/>
      </rPr>
      <t>Equal variances assumed</t>
    </r>
  </si>
  <si>
    <r>
      <rPr>
        <sz val="9"/>
        <color indexed="8"/>
        <rFont val="Arial"/>
      </rPr>
      <t>Equal variances not assumed</t>
    </r>
  </si>
  <si>
    <r>
      <rPr>
        <sz val="9"/>
        <color indexed="8"/>
        <rFont val="Arial"/>
        <family val="2"/>
      </rPr>
      <t>Total</t>
    </r>
  </si>
  <si>
    <r>
      <rPr>
        <sz val="9"/>
        <color indexed="8"/>
        <rFont val="Arial"/>
        <family val="2"/>
      </rPr>
      <t>mtz250</t>
    </r>
  </si>
  <si>
    <r>
      <rPr>
        <sz val="9"/>
        <color indexed="8"/>
        <rFont val="Arial"/>
        <family val="2"/>
      </rPr>
      <t>mtz50</t>
    </r>
  </si>
  <si>
    <r>
      <rPr>
        <sz val="9"/>
        <color indexed="8"/>
        <rFont val="Arial"/>
        <family val="2"/>
      </rPr>
      <t>mtz5</t>
    </r>
  </si>
  <si>
    <r>
      <rPr>
        <sz val="9"/>
        <color indexed="8"/>
        <rFont val="Arial"/>
        <family val="2"/>
      </rPr>
      <t>pct250</t>
    </r>
  </si>
  <si>
    <r>
      <rPr>
        <sz val="9"/>
        <color indexed="8"/>
        <rFont val="Arial"/>
        <family val="2"/>
      </rPr>
      <t>PCT 50</t>
    </r>
  </si>
  <si>
    <r>
      <rPr>
        <sz val="9"/>
        <color indexed="8"/>
        <rFont val="Arial"/>
        <family val="2"/>
      </rPr>
      <t>pct5</t>
    </r>
  </si>
  <si>
    <r>
      <rPr>
        <sz val="9"/>
        <color indexed="8"/>
        <rFont val="Arial"/>
        <family val="2"/>
      </rPr>
      <t>kontrol</t>
    </r>
  </si>
  <si>
    <r>
      <rPr>
        <sz val="9"/>
        <color indexed="8"/>
        <rFont val="Arial"/>
        <family val="2"/>
      </rPr>
      <t>Upper Bound</t>
    </r>
  </si>
  <si>
    <r>
      <rPr>
        <sz val="9"/>
        <color indexed="8"/>
        <rFont val="Arial"/>
        <family val="2"/>
      </rPr>
      <t>Lower Bound</t>
    </r>
  </si>
  <si>
    <r>
      <rPr>
        <sz val="9"/>
        <color indexed="8"/>
        <rFont val="Arial"/>
        <family val="2"/>
      </rPr>
      <t>Maximum</t>
    </r>
  </si>
  <si>
    <r>
      <rPr>
        <sz val="9"/>
        <color indexed="8"/>
        <rFont val="Arial"/>
        <family val="2"/>
      </rPr>
      <t>Minimum</t>
    </r>
  </si>
  <si>
    <r>
      <rPr>
        <sz val="9"/>
        <color indexed="8"/>
        <rFont val="Arial"/>
        <family val="2"/>
      </rPr>
      <t>95% Confidence Interval for Mean</t>
    </r>
  </si>
  <si>
    <r>
      <rPr>
        <sz val="9"/>
        <color indexed="8"/>
        <rFont val="Arial"/>
        <family val="2"/>
      </rPr>
      <t>Std. Error</t>
    </r>
  </si>
  <si>
    <r>
      <rPr>
        <sz val="9"/>
        <color indexed="8"/>
        <rFont val="Arial"/>
        <family val="2"/>
      </rPr>
      <t>Std. Deviation</t>
    </r>
  </si>
  <si>
    <r>
      <rPr>
        <sz val="9"/>
        <color indexed="8"/>
        <rFont val="Arial"/>
        <family val="2"/>
      </rPr>
      <t>Mean</t>
    </r>
  </si>
  <si>
    <r>
      <rPr>
        <sz val="9"/>
        <color indexed="8"/>
        <rFont val="Arial"/>
        <family val="2"/>
      </rPr>
      <t>N</t>
    </r>
  </si>
  <si>
    <r>
      <rPr>
        <sz val="9"/>
        <color indexed="8"/>
        <rFont val="Arial"/>
        <family val="2"/>
      </rPr>
      <t>Kolagen</t>
    </r>
  </si>
  <si>
    <t>mean</t>
  </si>
  <si>
    <t>0.103</t>
  </si>
  <si>
    <t>0.068</t>
  </si>
  <si>
    <t>0.092</t>
  </si>
  <si>
    <t>0.069</t>
  </si>
  <si>
    <t>0.098</t>
  </si>
  <si>
    <t>0.07</t>
  </si>
  <si>
    <t>0.114</t>
  </si>
  <si>
    <t>0.065</t>
  </si>
  <si>
    <t>0.081</t>
  </si>
  <si>
    <t>0.106</t>
  </si>
  <si>
    <t>0.099</t>
  </si>
  <si>
    <t>0.126</t>
  </si>
  <si>
    <t>0.083</t>
  </si>
  <si>
    <t>0.067</t>
  </si>
  <si>
    <t>0.086</t>
  </si>
  <si>
    <t>0.088</t>
  </si>
  <si>
    <t>0.077</t>
  </si>
  <si>
    <t>0.11</t>
  </si>
  <si>
    <t>Kontrol</t>
  </si>
  <si>
    <t>250 mg/ml</t>
  </si>
  <si>
    <t>50 mg/ml</t>
  </si>
  <si>
    <t>5 mg/ml</t>
  </si>
  <si>
    <t>250 μg/ml</t>
  </si>
  <si>
    <t>50 μg/ml</t>
  </si>
  <si>
    <t>5 μg/ml</t>
  </si>
  <si>
    <r>
      <rPr>
        <sz val="9"/>
        <color indexed="8"/>
        <rFont val="Arial"/>
      </rPr>
      <t>Kolagen
Tukey HSD</t>
    </r>
  </si>
  <si>
    <r>
      <rPr>
        <sz val="9"/>
        <color indexed="8"/>
        <rFont val="Arial"/>
      </rPr>
      <t>pct5</t>
    </r>
  </si>
  <si>
    <r>
      <rPr>
        <sz val="9"/>
        <color indexed="8"/>
        <rFont val="Arial"/>
      </rPr>
      <t>PCT 50</t>
    </r>
  </si>
  <si>
    <r>
      <rPr>
        <sz val="9"/>
        <color indexed="8"/>
        <rFont val="Arial"/>
      </rPr>
      <t>.040000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</si>
  <si>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pct250</t>
    </r>
  </si>
  <si>
    <r>
      <rPr>
        <sz val="9"/>
        <color indexed="8"/>
        <rFont val="Arial"/>
      </rPr>
      <t>.044667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</si>
  <si>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mtz5</t>
    </r>
  </si>
  <si>
    <r>
      <rPr>
        <sz val="9"/>
        <color indexed="8"/>
        <rFont val="Arial"/>
      </rPr>
      <t>mtz50</t>
    </r>
  </si>
  <si>
    <r>
      <rPr>
        <sz val="9"/>
        <color indexed="8"/>
        <rFont val="Arial"/>
      </rPr>
      <t>mtz250</t>
    </r>
  </si>
  <si>
    <r>
      <rPr>
        <sz val="9"/>
        <color indexed="8"/>
        <rFont val="Arial"/>
      </rPr>
      <t>-.040000</t>
    </r>
    <r>
      <rPr>
        <vertAlign val="superscript"/>
        <sz val="9"/>
        <color indexed="8"/>
        <rFont val="Arial"/>
      </rPr>
      <t>*</t>
    </r>
  </si>
  <si>
    <r>
      <rPr>
        <sz val="9"/>
        <color indexed="8"/>
        <rFont val="Arial"/>
      </rPr>
      <t>-.044667</t>
    </r>
    <r>
      <rPr>
        <vertAlign val="superscript"/>
        <sz val="9"/>
        <color indexed="8"/>
        <rFont val="Arial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</si>
</sst>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###0"/>
    <numFmt numFmtId="165" formatCode="####.00"/>
    <numFmt numFmtId="166" formatCode="####.000"/>
    <numFmt numFmtId="167" formatCode="####.0000"/>
    <numFmt numFmtId="168" formatCode="####.00000"/>
    <numFmt numFmtId="169" formatCode="0.0"/>
    <numFmt numFmtId="170" formatCode="0.000"/>
    <numFmt numFmtId="173" formatCode="####.000000"/>
  </numFmts>
  <fonts count="22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b/>
      <sz val="9"/>
      <color indexed="8"/>
      <name val="Arial Bold"/>
    </font>
    <font>
      <sz val="9"/>
      <color indexed="8"/>
      <name val="Arial"/>
    </font>
    <font>
      <b/>
      <sz val="13"/>
      <color indexed="8"/>
      <name val="Arial Bold"/>
    </font>
    <font>
      <vertAlign val="superscript"/>
      <sz val="9"/>
      <color indexed="8"/>
      <name val="Arial"/>
    </font>
    <font>
      <sz val="11"/>
      <name val="Calibri"/>
    </font>
    <font>
      <sz val="12"/>
      <name val="Georgia"/>
      <family val="1"/>
    </font>
    <font>
      <sz val="12"/>
      <color rgb="FF000000"/>
      <name val="Times New Roman"/>
      <family val="1"/>
    </font>
    <font>
      <sz val="11"/>
      <color rgb="FF000000"/>
      <name val="Calibri"/>
      <family val="2"/>
    </font>
    <font>
      <sz val="11"/>
      <color rgb="FF000000"/>
      <name val="Times New Roman"/>
      <family val="1"/>
    </font>
    <font>
      <sz val="11"/>
      <name val="Calibri"/>
      <family val="2"/>
    </font>
    <font>
      <b/>
      <sz val="12"/>
      <color rgb="FF000000"/>
      <name val="Times New Roman"/>
      <family val="1"/>
    </font>
    <font>
      <sz val="10"/>
      <name val="Arial"/>
      <family val="2"/>
    </font>
    <font>
      <sz val="9"/>
      <color indexed="8"/>
      <name val="Arial"/>
      <family val="2"/>
    </font>
    <font>
      <sz val="12"/>
      <name val="Calibri"/>
    </font>
    <font>
      <sz val="12"/>
      <color rgb="FF000000"/>
      <name val="Calibri"/>
      <family val="2"/>
    </font>
    <font>
      <sz val="12"/>
      <name val="Calibri"/>
      <family val="2"/>
    </font>
    <font>
      <sz val="12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CFCDC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FF2CB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medium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64"/>
      </right>
      <top/>
      <bottom/>
      <diagonal/>
    </border>
    <border>
      <left style="medium">
        <color indexed="8"/>
      </left>
      <right style="thin">
        <color indexed="64"/>
      </right>
      <top/>
      <bottom style="thin">
        <color indexed="8"/>
      </bottom>
      <diagonal/>
    </border>
    <border>
      <left style="medium">
        <color indexed="8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8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</borders>
  <cellStyleXfs count="10">
    <xf numFmtId="0" fontId="0" fillId="0" borderId="0"/>
    <xf numFmtId="0" fontId="4" fillId="0" borderId="0"/>
    <xf numFmtId="0" fontId="4" fillId="0" borderId="0"/>
    <xf numFmtId="0" fontId="9" fillId="0" borderId="0">
      <alignment vertical="center"/>
    </xf>
    <xf numFmtId="9" fontId="12" fillId="0" borderId="0">
      <alignment vertical="top"/>
      <protection locked="0"/>
    </xf>
    <xf numFmtId="0" fontId="16" fillId="0" borderId="0"/>
    <xf numFmtId="0" fontId="4" fillId="0" borderId="0"/>
    <xf numFmtId="0" fontId="18" fillId="0" borderId="0">
      <alignment vertical="center"/>
    </xf>
    <xf numFmtId="0" fontId="16" fillId="0" borderId="0"/>
    <xf numFmtId="0" fontId="4" fillId="0" borderId="0"/>
  </cellStyleXfs>
  <cellXfs count="398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0" fillId="0" borderId="1" xfId="0" applyBorder="1"/>
    <xf numFmtId="0" fontId="0" fillId="0" borderId="0" xfId="0" applyFill="1"/>
    <xf numFmtId="0" fontId="0" fillId="0" borderId="1" xfId="0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0" xfId="1"/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wrapText="1"/>
    </xf>
    <xf numFmtId="0" fontId="6" fillId="0" borderId="3" xfId="1" applyFont="1" applyBorder="1" applyAlignment="1">
      <alignment horizontal="left" vertical="top" wrapText="1"/>
    </xf>
    <xf numFmtId="164" fontId="6" fillId="0" borderId="16" xfId="1" applyNumberFormat="1" applyFont="1" applyBorder="1" applyAlignment="1">
      <alignment horizontal="right" vertical="top"/>
    </xf>
    <xf numFmtId="165" fontId="6" fillId="0" borderId="17" xfId="1" applyNumberFormat="1" applyFont="1" applyBorder="1" applyAlignment="1">
      <alignment horizontal="right" vertical="top"/>
    </xf>
    <xf numFmtId="166" fontId="6" fillId="0" borderId="17" xfId="1" applyNumberFormat="1" applyFont="1" applyBorder="1" applyAlignment="1">
      <alignment horizontal="right" vertical="top"/>
    </xf>
    <xf numFmtId="164" fontId="6" fillId="0" borderId="17" xfId="1" applyNumberFormat="1" applyFont="1" applyBorder="1" applyAlignment="1">
      <alignment horizontal="right" vertical="top"/>
    </xf>
    <xf numFmtId="164" fontId="6" fillId="0" borderId="18" xfId="1" applyNumberFormat="1" applyFont="1" applyBorder="1" applyAlignment="1">
      <alignment horizontal="right" vertical="top"/>
    </xf>
    <xf numFmtId="0" fontId="6" fillId="0" borderId="20" xfId="1" applyFont="1" applyBorder="1" applyAlignment="1">
      <alignment horizontal="left" vertical="top" wrapText="1"/>
    </xf>
    <xf numFmtId="164" fontId="6" fillId="0" borderId="21" xfId="1" applyNumberFormat="1" applyFont="1" applyBorder="1" applyAlignment="1">
      <alignment horizontal="right" vertical="top"/>
    </xf>
    <xf numFmtId="165" fontId="6" fillId="0" borderId="22" xfId="1" applyNumberFormat="1" applyFont="1" applyBorder="1" applyAlignment="1">
      <alignment horizontal="right" vertical="top"/>
    </xf>
    <xf numFmtId="166" fontId="6" fillId="0" borderId="22" xfId="1" applyNumberFormat="1" applyFont="1" applyBorder="1" applyAlignment="1">
      <alignment horizontal="right" vertical="top"/>
    </xf>
    <xf numFmtId="164" fontId="6" fillId="0" borderId="22" xfId="1" applyNumberFormat="1" applyFont="1" applyBorder="1" applyAlignment="1">
      <alignment horizontal="right" vertical="top"/>
    </xf>
    <xf numFmtId="164" fontId="6" fillId="0" borderId="23" xfId="1" applyNumberFormat="1" applyFont="1" applyBorder="1" applyAlignment="1">
      <alignment horizontal="right" vertical="top"/>
    </xf>
    <xf numFmtId="0" fontId="6" fillId="0" borderId="25" xfId="1" applyFont="1" applyBorder="1" applyAlignment="1">
      <alignment horizontal="left" vertical="top" wrapText="1"/>
    </xf>
    <xf numFmtId="164" fontId="6" fillId="0" borderId="26" xfId="1" applyNumberFormat="1" applyFont="1" applyBorder="1" applyAlignment="1">
      <alignment horizontal="right" vertical="top"/>
    </xf>
    <xf numFmtId="165" fontId="6" fillId="0" borderId="27" xfId="1" applyNumberFormat="1" applyFont="1" applyBorder="1" applyAlignment="1">
      <alignment horizontal="right" vertical="top"/>
    </xf>
    <xf numFmtId="166" fontId="6" fillId="0" borderId="27" xfId="1" applyNumberFormat="1" applyFont="1" applyBorder="1" applyAlignment="1">
      <alignment horizontal="right" vertical="top"/>
    </xf>
    <xf numFmtId="164" fontId="6" fillId="0" borderId="27" xfId="1" applyNumberFormat="1" applyFont="1" applyBorder="1" applyAlignment="1">
      <alignment horizontal="right" vertical="top"/>
    </xf>
    <xf numFmtId="164" fontId="6" fillId="0" borderId="28" xfId="1" applyNumberFormat="1" applyFont="1" applyBorder="1" applyAlignment="1">
      <alignment horizontal="right" vertical="top"/>
    </xf>
    <xf numFmtId="0" fontId="6" fillId="0" borderId="30" xfId="1" applyFont="1" applyBorder="1" applyAlignment="1">
      <alignment horizontal="left" vertical="top" wrapText="1"/>
    </xf>
    <xf numFmtId="164" fontId="6" fillId="0" borderId="31" xfId="1" applyNumberFormat="1" applyFont="1" applyBorder="1" applyAlignment="1">
      <alignment horizontal="right" vertical="top"/>
    </xf>
    <xf numFmtId="165" fontId="6" fillId="0" borderId="32" xfId="1" applyNumberFormat="1" applyFont="1" applyBorder="1" applyAlignment="1">
      <alignment horizontal="right" vertical="top"/>
    </xf>
    <xf numFmtId="166" fontId="6" fillId="0" borderId="32" xfId="1" applyNumberFormat="1" applyFont="1" applyBorder="1" applyAlignment="1">
      <alignment horizontal="right" vertical="top"/>
    </xf>
    <xf numFmtId="164" fontId="6" fillId="0" borderId="32" xfId="1" applyNumberFormat="1" applyFont="1" applyBorder="1" applyAlignment="1">
      <alignment horizontal="right" vertical="top"/>
    </xf>
    <xf numFmtId="164" fontId="6" fillId="0" borderId="33" xfId="1" applyNumberFormat="1" applyFont="1" applyBorder="1" applyAlignment="1">
      <alignment horizontal="right" vertical="top"/>
    </xf>
    <xf numFmtId="0" fontId="6" fillId="0" borderId="10" xfId="1" applyFont="1" applyBorder="1" applyAlignment="1">
      <alignment horizontal="left" vertical="top" wrapText="1"/>
    </xf>
    <xf numFmtId="164" fontId="6" fillId="0" borderId="11" xfId="1" applyNumberFormat="1" applyFont="1" applyBorder="1" applyAlignment="1">
      <alignment horizontal="right" vertical="top"/>
    </xf>
    <xf numFmtId="165" fontId="6" fillId="0" borderId="12" xfId="1" applyNumberFormat="1" applyFont="1" applyBorder="1" applyAlignment="1">
      <alignment horizontal="right" vertical="top"/>
    </xf>
    <xf numFmtId="166" fontId="6" fillId="0" borderId="12" xfId="1" applyNumberFormat="1" applyFont="1" applyBorder="1" applyAlignment="1">
      <alignment horizontal="right" vertical="top"/>
    </xf>
    <xf numFmtId="164" fontId="6" fillId="0" borderId="12" xfId="1" applyNumberFormat="1" applyFont="1" applyBorder="1" applyAlignment="1">
      <alignment horizontal="right" vertical="top"/>
    </xf>
    <xf numFmtId="164" fontId="6" fillId="0" borderId="14" xfId="1" applyNumberFormat="1" applyFont="1" applyBorder="1" applyAlignment="1">
      <alignment horizontal="right" vertical="top"/>
    </xf>
    <xf numFmtId="0" fontId="5" fillId="0" borderId="35" xfId="1" applyFont="1" applyBorder="1" applyAlignment="1">
      <alignment horizontal="center" vertical="center"/>
    </xf>
    <xf numFmtId="0" fontId="5" fillId="0" borderId="36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wrapText="1"/>
    </xf>
    <xf numFmtId="0" fontId="6" fillId="0" borderId="5" xfId="1" applyFont="1" applyBorder="1" applyAlignment="1">
      <alignment horizontal="center" wrapText="1"/>
    </xf>
    <xf numFmtId="0" fontId="6" fillId="0" borderId="8" xfId="1" applyFont="1" applyBorder="1" applyAlignment="1">
      <alignment horizontal="center" wrapText="1"/>
    </xf>
    <xf numFmtId="166" fontId="6" fillId="0" borderId="16" xfId="1" applyNumberFormat="1" applyFont="1" applyBorder="1" applyAlignment="1">
      <alignment horizontal="right" vertical="top"/>
    </xf>
    <xf numFmtId="166" fontId="6" fillId="0" borderId="21" xfId="1" applyNumberFormat="1" applyFont="1" applyBorder="1" applyAlignment="1">
      <alignment horizontal="right" vertical="top"/>
    </xf>
    <xf numFmtId="0" fontId="4" fillId="0" borderId="22" xfId="1" applyFont="1" applyBorder="1" applyAlignment="1">
      <alignment horizontal="center" vertical="center"/>
    </xf>
    <xf numFmtId="0" fontId="4" fillId="0" borderId="23" xfId="1" applyFont="1" applyBorder="1" applyAlignment="1">
      <alignment horizontal="center" vertical="center"/>
    </xf>
    <xf numFmtId="166" fontId="6" fillId="0" borderId="26" xfId="1" applyNumberFormat="1" applyFont="1" applyBorder="1" applyAlignment="1">
      <alignment horizontal="right" vertical="top"/>
    </xf>
    <xf numFmtId="0" fontId="4" fillId="0" borderId="27" xfId="1" applyFont="1" applyBorder="1" applyAlignment="1">
      <alignment horizontal="center" vertical="center"/>
    </xf>
    <xf numFmtId="0" fontId="4" fillId="0" borderId="28" xfId="1" applyFont="1" applyBorder="1" applyAlignment="1">
      <alignment horizontal="center" vertical="center"/>
    </xf>
    <xf numFmtId="166" fontId="6" fillId="0" borderId="31" xfId="1" applyNumberFormat="1" applyFont="1" applyBorder="1" applyAlignment="1">
      <alignment horizontal="right" vertical="top"/>
    </xf>
    <xf numFmtId="166" fontId="6" fillId="0" borderId="11" xfId="1" applyNumberFormat="1" applyFont="1" applyBorder="1" applyAlignment="1">
      <alignment horizontal="right" vertical="top"/>
    </xf>
    <xf numFmtId="0" fontId="4" fillId="0" borderId="12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6" fillId="0" borderId="41" xfId="1" applyFont="1" applyBorder="1" applyAlignment="1">
      <alignment horizontal="center" wrapText="1"/>
    </xf>
    <xf numFmtId="165" fontId="6" fillId="0" borderId="18" xfId="1" applyNumberFormat="1" applyFont="1" applyBorder="1" applyAlignment="1">
      <alignment horizontal="right" vertical="top"/>
    </xf>
    <xf numFmtId="166" fontId="8" fillId="0" borderId="26" xfId="1" applyNumberFormat="1" applyFont="1" applyBorder="1" applyAlignment="1">
      <alignment horizontal="right" vertical="top"/>
    </xf>
    <xf numFmtId="165" fontId="6" fillId="0" borderId="28" xfId="1" applyNumberFormat="1" applyFont="1" applyBorder="1" applyAlignment="1">
      <alignment horizontal="right" vertical="top"/>
    </xf>
    <xf numFmtId="165" fontId="6" fillId="0" borderId="33" xfId="1" applyNumberFormat="1" applyFont="1" applyBorder="1" applyAlignment="1">
      <alignment horizontal="right" vertical="top"/>
    </xf>
    <xf numFmtId="166" fontId="8" fillId="0" borderId="31" xfId="1" applyNumberFormat="1" applyFont="1" applyBorder="1" applyAlignment="1">
      <alignment horizontal="right" vertical="top"/>
    </xf>
    <xf numFmtId="166" fontId="8" fillId="0" borderId="11" xfId="1" applyNumberFormat="1" applyFont="1" applyBorder="1" applyAlignment="1">
      <alignment horizontal="right" vertical="top"/>
    </xf>
    <xf numFmtId="165" fontId="6" fillId="0" borderId="14" xfId="1" applyNumberFormat="1" applyFont="1" applyBorder="1" applyAlignment="1">
      <alignment horizontal="right" vertical="top"/>
    </xf>
    <xf numFmtId="166" fontId="6" fillId="2" borderId="27" xfId="1" applyNumberFormat="1" applyFont="1" applyFill="1" applyBorder="1" applyAlignment="1">
      <alignment horizontal="right" vertical="top"/>
    </xf>
    <xf numFmtId="166" fontId="6" fillId="2" borderId="18" xfId="1" applyNumberFormat="1" applyFont="1" applyFill="1" applyBorder="1" applyAlignment="1">
      <alignment horizontal="right" vertical="top"/>
    </xf>
    <xf numFmtId="166" fontId="6" fillId="2" borderId="33" xfId="1" applyNumberFormat="1" applyFont="1" applyFill="1" applyBorder="1" applyAlignment="1">
      <alignment horizontal="right" vertical="top"/>
    </xf>
    <xf numFmtId="0" fontId="5" fillId="0" borderId="47" xfId="2" applyFont="1" applyBorder="1" applyAlignment="1">
      <alignment horizontal="center" vertical="center"/>
    </xf>
    <xf numFmtId="0" fontId="5" fillId="0" borderId="48" xfId="2" applyFont="1" applyBorder="1" applyAlignment="1">
      <alignment horizontal="center" vertical="center"/>
    </xf>
    <xf numFmtId="0" fontId="6" fillId="0" borderId="13" xfId="2" applyFont="1" applyBorder="1" applyAlignment="1">
      <alignment horizontal="center" wrapText="1"/>
    </xf>
    <xf numFmtId="0" fontId="6" fillId="0" borderId="47" xfId="2" applyFont="1" applyBorder="1" applyAlignment="1">
      <alignment horizontal="left" vertical="top" wrapText="1"/>
    </xf>
    <xf numFmtId="164" fontId="6" fillId="0" borderId="16" xfId="2" applyNumberFormat="1" applyFont="1" applyBorder="1" applyAlignment="1">
      <alignment horizontal="right" vertical="top"/>
    </xf>
    <xf numFmtId="167" fontId="6" fillId="0" borderId="17" xfId="2" applyNumberFormat="1" applyFont="1" applyBorder="1" applyAlignment="1">
      <alignment horizontal="right" vertical="top"/>
    </xf>
    <xf numFmtId="168" fontId="6" fillId="0" borderId="17" xfId="2" applyNumberFormat="1" applyFont="1" applyBorder="1" applyAlignment="1">
      <alignment horizontal="right" vertical="top"/>
    </xf>
    <xf numFmtId="165" fontId="6" fillId="0" borderId="17" xfId="2" applyNumberFormat="1" applyFont="1" applyBorder="1" applyAlignment="1">
      <alignment horizontal="right" vertical="top"/>
    </xf>
    <xf numFmtId="165" fontId="6" fillId="0" borderId="18" xfId="2" applyNumberFormat="1" applyFont="1" applyBorder="1" applyAlignment="1">
      <alignment horizontal="right" vertical="top"/>
    </xf>
    <xf numFmtId="0" fontId="6" fillId="0" borderId="49" xfId="2" applyFont="1" applyBorder="1" applyAlignment="1">
      <alignment horizontal="left" vertical="top" wrapText="1"/>
    </xf>
    <xf numFmtId="164" fontId="6" fillId="0" borderId="21" xfId="2" applyNumberFormat="1" applyFont="1" applyBorder="1" applyAlignment="1">
      <alignment horizontal="right" vertical="top"/>
    </xf>
    <xf numFmtId="167" fontId="6" fillId="0" borderId="22" xfId="2" applyNumberFormat="1" applyFont="1" applyBorder="1" applyAlignment="1">
      <alignment horizontal="right" vertical="top"/>
    </xf>
    <xf numFmtId="168" fontId="6" fillId="0" borderId="22" xfId="2" applyNumberFormat="1" applyFont="1" applyBorder="1" applyAlignment="1">
      <alignment horizontal="right" vertical="top"/>
    </xf>
    <xf numFmtId="165" fontId="6" fillId="0" borderId="22" xfId="2" applyNumberFormat="1" applyFont="1" applyBorder="1" applyAlignment="1">
      <alignment horizontal="right" vertical="top"/>
    </xf>
    <xf numFmtId="165" fontId="6" fillId="0" borderId="23" xfId="2" applyNumberFormat="1" applyFont="1" applyBorder="1" applyAlignment="1">
      <alignment horizontal="right" vertical="top"/>
    </xf>
    <xf numFmtId="0" fontId="6" fillId="0" borderId="50" xfId="2" applyFont="1" applyBorder="1" applyAlignment="1">
      <alignment horizontal="left" vertical="top" wrapText="1"/>
    </xf>
    <xf numFmtId="0" fontId="4" fillId="0" borderId="0" xfId="2" applyBorder="1"/>
    <xf numFmtId="0" fontId="6" fillId="0" borderId="0" xfId="2" applyFont="1" applyBorder="1" applyAlignment="1">
      <alignment horizontal="left" vertical="top" wrapText="1"/>
    </xf>
    <xf numFmtId="0" fontId="5" fillId="0" borderId="51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wrapText="1"/>
    </xf>
    <xf numFmtId="0" fontId="6" fillId="0" borderId="5" xfId="2" applyFont="1" applyBorder="1" applyAlignment="1">
      <alignment horizontal="center" wrapText="1"/>
    </xf>
    <xf numFmtId="0" fontId="6" fillId="0" borderId="52" xfId="2" applyFont="1" applyBorder="1" applyAlignment="1">
      <alignment horizontal="center" wrapText="1"/>
    </xf>
    <xf numFmtId="166" fontId="6" fillId="0" borderId="16" xfId="2" applyNumberFormat="1" applyFont="1" applyBorder="1" applyAlignment="1">
      <alignment horizontal="right" vertical="top"/>
    </xf>
    <xf numFmtId="164" fontId="6" fillId="0" borderId="17" xfId="2" applyNumberFormat="1" applyFont="1" applyBorder="1" applyAlignment="1">
      <alignment horizontal="right" vertical="top"/>
    </xf>
    <xf numFmtId="166" fontId="6" fillId="0" borderId="17" xfId="2" applyNumberFormat="1" applyFont="1" applyBorder="1" applyAlignment="1">
      <alignment horizontal="right" vertical="top"/>
    </xf>
    <xf numFmtId="166" fontId="6" fillId="0" borderId="53" xfId="2" applyNumberFormat="1" applyFont="1" applyBorder="1" applyAlignment="1">
      <alignment horizontal="right" vertical="top"/>
    </xf>
    <xf numFmtId="166" fontId="6" fillId="0" borderId="21" xfId="2" applyNumberFormat="1" applyFont="1" applyBorder="1" applyAlignment="1">
      <alignment horizontal="right" vertical="top"/>
    </xf>
    <xf numFmtId="164" fontId="6" fillId="0" borderId="22" xfId="2" applyNumberFormat="1" applyFont="1" applyBorder="1" applyAlignment="1">
      <alignment horizontal="right" vertical="top"/>
    </xf>
    <xf numFmtId="166" fontId="6" fillId="0" borderId="22" xfId="2" applyNumberFormat="1" applyFont="1" applyBorder="1" applyAlignment="1">
      <alignment horizontal="right" vertical="top"/>
    </xf>
    <xf numFmtId="0" fontId="4" fillId="0" borderId="22" xfId="2" applyFont="1" applyBorder="1" applyAlignment="1">
      <alignment horizontal="center" vertical="center"/>
    </xf>
    <xf numFmtId="0" fontId="4" fillId="0" borderId="54" xfId="2" applyFont="1" applyBorder="1" applyAlignment="1">
      <alignment horizontal="center" vertical="center"/>
    </xf>
    <xf numFmtId="0" fontId="4" fillId="0" borderId="0" xfId="2"/>
    <xf numFmtId="0" fontId="6" fillId="0" borderId="41" xfId="2" applyFont="1" applyBorder="1" applyAlignment="1">
      <alignment horizontal="center" wrapText="1"/>
    </xf>
    <xf numFmtId="168" fontId="8" fillId="0" borderId="16" xfId="2" applyNumberFormat="1" applyFont="1" applyBorder="1" applyAlignment="1">
      <alignment horizontal="right" vertical="top"/>
    </xf>
    <xf numFmtId="167" fontId="6" fillId="0" borderId="18" xfId="2" applyNumberFormat="1" applyFont="1" applyBorder="1" applyAlignment="1">
      <alignment horizontal="right" vertical="top"/>
    </xf>
    <xf numFmtId="168" fontId="8" fillId="0" borderId="21" xfId="2" applyNumberFormat="1" applyFont="1" applyBorder="1" applyAlignment="1">
      <alignment horizontal="right" vertical="top"/>
    </xf>
    <xf numFmtId="167" fontId="6" fillId="0" borderId="23" xfId="2" applyNumberFormat="1" applyFont="1" applyBorder="1" applyAlignment="1">
      <alignment horizontal="right" vertical="top"/>
    </xf>
    <xf numFmtId="168" fontId="8" fillId="0" borderId="26" xfId="2" applyNumberFormat="1" applyFont="1" applyBorder="1" applyAlignment="1">
      <alignment horizontal="right" vertical="top"/>
    </xf>
    <xf numFmtId="168" fontId="6" fillId="0" borderId="27" xfId="2" applyNumberFormat="1" applyFont="1" applyBorder="1" applyAlignment="1">
      <alignment horizontal="right" vertical="top"/>
    </xf>
    <xf numFmtId="166" fontId="6" fillId="0" borderId="27" xfId="2" applyNumberFormat="1" applyFont="1" applyBorder="1" applyAlignment="1">
      <alignment horizontal="right" vertical="top"/>
    </xf>
    <xf numFmtId="167" fontId="6" fillId="0" borderId="27" xfId="2" applyNumberFormat="1" applyFont="1" applyBorder="1" applyAlignment="1">
      <alignment horizontal="right" vertical="top"/>
    </xf>
    <xf numFmtId="167" fontId="6" fillId="0" borderId="28" xfId="2" applyNumberFormat="1" applyFont="1" applyBorder="1" applyAlignment="1">
      <alignment horizontal="right" vertical="top"/>
    </xf>
    <xf numFmtId="0" fontId="6" fillId="0" borderId="30" xfId="2" applyFont="1" applyBorder="1" applyAlignment="1">
      <alignment horizontal="left" vertical="top" wrapText="1"/>
    </xf>
    <xf numFmtId="168" fontId="8" fillId="0" borderId="31" xfId="2" applyNumberFormat="1" applyFont="1" applyBorder="1" applyAlignment="1">
      <alignment horizontal="right" vertical="top"/>
    </xf>
    <xf numFmtId="168" fontId="6" fillId="0" borderId="32" xfId="2" applyNumberFormat="1" applyFont="1" applyBorder="1" applyAlignment="1">
      <alignment horizontal="right" vertical="top"/>
    </xf>
    <xf numFmtId="166" fontId="6" fillId="0" borderId="32" xfId="2" applyNumberFormat="1" applyFont="1" applyBorder="1" applyAlignment="1">
      <alignment horizontal="right" vertical="top"/>
    </xf>
    <xf numFmtId="167" fontId="6" fillId="0" borderId="32" xfId="2" applyNumberFormat="1" applyFont="1" applyBorder="1" applyAlignment="1">
      <alignment horizontal="right" vertical="top"/>
    </xf>
    <xf numFmtId="167" fontId="6" fillId="0" borderId="33" xfId="2" applyNumberFormat="1" applyFont="1" applyBorder="1" applyAlignment="1">
      <alignment horizontal="right" vertical="top"/>
    </xf>
    <xf numFmtId="0" fontId="6" fillId="0" borderId="20" xfId="2" applyFont="1" applyBorder="1" applyAlignment="1">
      <alignment horizontal="left" vertical="top" wrapText="1"/>
    </xf>
    <xf numFmtId="168" fontId="6" fillId="0" borderId="21" xfId="2" applyNumberFormat="1" applyFont="1" applyBorder="1" applyAlignment="1">
      <alignment horizontal="right" vertical="top"/>
    </xf>
    <xf numFmtId="168" fontId="6" fillId="0" borderId="26" xfId="2" applyNumberFormat="1" applyFont="1" applyBorder="1" applyAlignment="1">
      <alignment horizontal="right" vertical="top"/>
    </xf>
    <xf numFmtId="0" fontId="6" fillId="0" borderId="60" xfId="2" applyFont="1" applyBorder="1" applyAlignment="1">
      <alignment horizontal="left" vertical="top" wrapText="1"/>
    </xf>
    <xf numFmtId="168" fontId="6" fillId="0" borderId="11" xfId="2" applyNumberFormat="1" applyFont="1" applyBorder="1" applyAlignment="1">
      <alignment horizontal="right" vertical="top"/>
    </xf>
    <xf numFmtId="168" fontId="6" fillId="0" borderId="12" xfId="2" applyNumberFormat="1" applyFont="1" applyBorder="1" applyAlignment="1">
      <alignment horizontal="right" vertical="top"/>
    </xf>
    <xf numFmtId="166" fontId="6" fillId="0" borderId="12" xfId="2" applyNumberFormat="1" applyFont="1" applyBorder="1" applyAlignment="1">
      <alignment horizontal="right" vertical="top"/>
    </xf>
    <xf numFmtId="167" fontId="6" fillId="0" borderId="12" xfId="2" applyNumberFormat="1" applyFont="1" applyBorder="1" applyAlignment="1">
      <alignment horizontal="right" vertical="top"/>
    </xf>
    <xf numFmtId="167" fontId="6" fillId="0" borderId="14" xfId="2" applyNumberFormat="1" applyFont="1" applyBorder="1" applyAlignment="1">
      <alignment horizontal="right" vertical="top"/>
    </xf>
    <xf numFmtId="0" fontId="0" fillId="0" borderId="0" xfId="0" applyFill="1" applyBorder="1"/>
    <xf numFmtId="0" fontId="9" fillId="0" borderId="0" xfId="3">
      <alignment vertical="center"/>
    </xf>
    <xf numFmtId="0" fontId="9" fillId="0" borderId="0" xfId="3" applyNumberFormat="1">
      <alignment vertical="center"/>
    </xf>
    <xf numFmtId="169" fontId="9" fillId="0" borderId="0" xfId="3" applyNumberFormat="1">
      <alignment vertical="center"/>
    </xf>
    <xf numFmtId="0" fontId="10" fillId="0" borderId="0" xfId="3" applyFont="1">
      <alignment vertical="center"/>
    </xf>
    <xf numFmtId="0" fontId="11" fillId="0" borderId="61" xfId="3" applyFont="1" applyBorder="1" applyAlignment="1"/>
    <xf numFmtId="0" fontId="11" fillId="0" borderId="62" xfId="3" applyFont="1" applyBorder="1" applyAlignment="1">
      <alignment horizontal="center" vertical="center" wrapText="1"/>
    </xf>
    <xf numFmtId="0" fontId="11" fillId="0" borderId="63" xfId="3" applyFont="1" applyBorder="1" applyAlignment="1">
      <alignment horizontal="center" vertical="center" wrapText="1"/>
    </xf>
    <xf numFmtId="0" fontId="11" fillId="0" borderId="63" xfId="4" applyNumberFormat="1" applyFont="1" applyFill="1" applyBorder="1" applyAlignment="1" applyProtection="1">
      <alignment horizontal="center" vertical="center" wrapText="1"/>
    </xf>
    <xf numFmtId="0" fontId="11" fillId="0" borderId="61" xfId="3" applyFont="1" applyBorder="1" applyAlignment="1">
      <alignment horizontal="center" vertical="center" wrapText="1"/>
    </xf>
    <xf numFmtId="0" fontId="11" fillId="0" borderId="64" xfId="3" applyFont="1" applyBorder="1" applyAlignment="1"/>
    <xf numFmtId="0" fontId="11" fillId="0" borderId="65" xfId="3" applyFont="1" applyBorder="1" applyAlignment="1">
      <alignment horizontal="center" vertical="center" wrapText="1"/>
    </xf>
    <xf numFmtId="0" fontId="11" fillId="0" borderId="0" xfId="3" applyFont="1" applyBorder="1" applyAlignment="1">
      <alignment horizontal="center" vertical="center" wrapText="1"/>
    </xf>
    <xf numFmtId="0" fontId="11" fillId="0" borderId="64" xfId="3" applyFont="1" applyBorder="1" applyAlignment="1">
      <alignment horizontal="center" vertical="center" wrapText="1"/>
    </xf>
    <xf numFmtId="0" fontId="13" fillId="0" borderId="66" xfId="3" applyFont="1" applyBorder="1" applyAlignment="1">
      <alignment horizontal="center"/>
    </xf>
    <xf numFmtId="0" fontId="13" fillId="0" borderId="67" xfId="3" applyFont="1" applyBorder="1" applyAlignment="1">
      <alignment horizontal="center"/>
    </xf>
    <xf numFmtId="0" fontId="13" fillId="0" borderId="68" xfId="3" applyFont="1" applyBorder="1" applyAlignment="1">
      <alignment horizontal="center"/>
    </xf>
    <xf numFmtId="0" fontId="14" fillId="0" borderId="0" xfId="3" applyFont="1">
      <alignment vertical="center"/>
    </xf>
    <xf numFmtId="0" fontId="11" fillId="0" borderId="0" xfId="3" applyFont="1" applyBorder="1" applyAlignment="1">
      <alignment horizontal="center" vertical="center"/>
    </xf>
    <xf numFmtId="0" fontId="11" fillId="2" borderId="62" xfId="3" applyFont="1" applyFill="1" applyBorder="1" applyAlignment="1">
      <alignment horizontal="center" vertical="center"/>
    </xf>
    <xf numFmtId="0" fontId="11" fillId="0" borderId="63" xfId="4" applyNumberFormat="1" applyFont="1" applyFill="1" applyBorder="1" applyAlignment="1" applyProtection="1">
      <alignment horizontal="center" vertical="center"/>
    </xf>
    <xf numFmtId="0" fontId="11" fillId="2" borderId="63" xfId="3" applyFont="1" applyFill="1" applyBorder="1" applyAlignment="1">
      <alignment horizontal="center" vertical="center"/>
    </xf>
    <xf numFmtId="0" fontId="11" fillId="0" borderId="61" xfId="3" applyFont="1" applyBorder="1" applyAlignment="1">
      <alignment horizontal="center" vertical="center"/>
    </xf>
    <xf numFmtId="0" fontId="11" fillId="2" borderId="70" xfId="3" applyFont="1" applyFill="1" applyBorder="1" applyAlignment="1">
      <alignment horizontal="center" vertical="center"/>
    </xf>
    <xf numFmtId="9" fontId="11" fillId="0" borderId="71" xfId="4" applyFont="1" applyBorder="1" applyAlignment="1" applyProtection="1">
      <alignment horizontal="center" vertical="center"/>
    </xf>
    <xf numFmtId="0" fontId="11" fillId="2" borderId="71" xfId="3" applyFont="1" applyFill="1" applyBorder="1" applyAlignment="1">
      <alignment horizontal="center" vertical="center"/>
    </xf>
    <xf numFmtId="0" fontId="11" fillId="0" borderId="64" xfId="3" applyFont="1" applyBorder="1" applyAlignment="1">
      <alignment horizontal="center" vertical="center"/>
    </xf>
    <xf numFmtId="0" fontId="11" fillId="0" borderId="0" xfId="3" applyFont="1" applyFill="1" applyBorder="1" applyAlignment="1">
      <alignment horizontal="center" vertical="center"/>
    </xf>
    <xf numFmtId="0" fontId="9" fillId="0" borderId="0" xfId="3" applyBorder="1">
      <alignment vertical="center"/>
    </xf>
    <xf numFmtId="0" fontId="11" fillId="0" borderId="73" xfId="3" applyFont="1" applyBorder="1" applyAlignment="1">
      <alignment horizontal="center" vertical="center"/>
    </xf>
    <xf numFmtId="0" fontId="15" fillId="0" borderId="0" xfId="3" applyFont="1" applyFill="1" applyBorder="1" applyAlignment="1"/>
    <xf numFmtId="0" fontId="15" fillId="0" borderId="66" xfId="3" applyFont="1" applyBorder="1" applyAlignment="1">
      <alignment horizontal="center" vertical="center"/>
    </xf>
    <xf numFmtId="0" fontId="11" fillId="0" borderId="0" xfId="3" applyFont="1" applyAlignment="1"/>
    <xf numFmtId="0" fontId="11" fillId="3" borderId="0" xfId="3" applyFont="1" applyFill="1" applyAlignment="1"/>
    <xf numFmtId="0" fontId="11" fillId="0" borderId="0" xfId="4" applyNumberFormat="1" applyFont="1" applyFill="1" applyBorder="1" applyAlignment="1" applyProtection="1">
      <alignment horizontal="center" vertical="center"/>
    </xf>
    <xf numFmtId="0" fontId="11" fillId="0" borderId="65" xfId="3" applyFont="1" applyBorder="1" applyAlignment="1">
      <alignment horizontal="center" vertical="center"/>
    </xf>
    <xf numFmtId="9" fontId="11" fillId="0" borderId="0" xfId="4" applyFont="1" applyBorder="1" applyAlignment="1" applyProtection="1">
      <alignment horizontal="center" vertical="center"/>
    </xf>
    <xf numFmtId="0" fontId="15" fillId="0" borderId="67" xfId="3" applyFont="1" applyBorder="1" applyAlignment="1">
      <alignment horizontal="center"/>
    </xf>
    <xf numFmtId="0" fontId="15" fillId="0" borderId="68" xfId="4" applyNumberFormat="1" applyFont="1" applyBorder="1" applyAlignment="1" applyProtection="1">
      <alignment horizontal="center"/>
    </xf>
    <xf numFmtId="0" fontId="15" fillId="0" borderId="68" xfId="3" applyFont="1" applyBorder="1" applyAlignment="1">
      <alignment horizontal="center"/>
    </xf>
    <xf numFmtId="0" fontId="15" fillId="0" borderId="74" xfId="3" applyFont="1" applyBorder="1" applyAlignment="1">
      <alignment horizontal="center"/>
    </xf>
    <xf numFmtId="167" fontId="17" fillId="0" borderId="22" xfId="5" applyNumberFormat="1" applyFont="1" applyBorder="1" applyAlignment="1">
      <alignment horizontal="right" vertical="top"/>
    </xf>
    <xf numFmtId="168" fontId="17" fillId="0" borderId="22" xfId="5" applyNumberFormat="1" applyFont="1" applyBorder="1" applyAlignment="1">
      <alignment horizontal="right" vertical="top"/>
    </xf>
    <xf numFmtId="167" fontId="17" fillId="0" borderId="17" xfId="5" applyNumberFormat="1" applyFont="1" applyBorder="1" applyAlignment="1">
      <alignment horizontal="right" vertical="top"/>
    </xf>
    <xf numFmtId="168" fontId="17" fillId="0" borderId="17" xfId="5" applyNumberFormat="1" applyFont="1" applyBorder="1" applyAlignment="1">
      <alignment horizontal="right" vertical="top"/>
    </xf>
    <xf numFmtId="0" fontId="11" fillId="4" borderId="65" xfId="3" applyFont="1" applyFill="1" applyBorder="1" applyAlignment="1">
      <alignment horizontal="center" vertical="center"/>
    </xf>
    <xf numFmtId="9" fontId="11" fillId="4" borderId="0" xfId="4" applyFont="1" applyFill="1" applyBorder="1" applyAlignment="1" applyProtection="1">
      <alignment horizontal="center" vertical="center"/>
    </xf>
    <xf numFmtId="0" fontId="11" fillId="4" borderId="0" xfId="3" applyFont="1" applyFill="1" applyBorder="1" applyAlignment="1">
      <alignment horizontal="center" vertical="center"/>
    </xf>
    <xf numFmtId="0" fontId="11" fillId="4" borderId="73" xfId="3" applyFont="1" applyFill="1" applyBorder="1" applyAlignment="1">
      <alignment horizontal="center" vertical="center"/>
    </xf>
    <xf numFmtId="0" fontId="11" fillId="0" borderId="70" xfId="3" applyFont="1" applyBorder="1" applyAlignment="1"/>
    <xf numFmtId="0" fontId="11" fillId="0" borderId="71" xfId="3" applyFont="1" applyBorder="1" applyAlignment="1"/>
    <xf numFmtId="0" fontId="11" fillId="3" borderId="71" xfId="3" applyFont="1" applyFill="1" applyBorder="1" applyAlignment="1"/>
    <xf numFmtId="0" fontId="11" fillId="3" borderId="72" xfId="3" applyFont="1" applyFill="1" applyBorder="1" applyAlignment="1"/>
    <xf numFmtId="0" fontId="4" fillId="0" borderId="0" xfId="6"/>
    <xf numFmtId="0" fontId="5" fillId="0" borderId="35" xfId="6" applyFont="1" applyBorder="1" applyAlignment="1">
      <alignment horizontal="center" vertical="center"/>
    </xf>
    <xf numFmtId="0" fontId="6" fillId="0" borderId="36" xfId="6" applyFont="1" applyBorder="1" applyAlignment="1">
      <alignment horizontal="left" wrapText="1"/>
    </xf>
    <xf numFmtId="0" fontId="6" fillId="0" borderId="4" xfId="6" applyFont="1" applyBorder="1" applyAlignment="1">
      <alignment horizontal="center" wrapText="1"/>
    </xf>
    <xf numFmtId="0" fontId="6" fillId="0" borderId="5" xfId="6" applyFont="1" applyBorder="1" applyAlignment="1">
      <alignment horizontal="center" wrapText="1"/>
    </xf>
    <xf numFmtId="0" fontId="6" fillId="0" borderId="8" xfId="6" applyFont="1" applyBorder="1" applyAlignment="1">
      <alignment horizontal="center" wrapText="1"/>
    </xf>
    <xf numFmtId="0" fontId="6" fillId="0" borderId="3" xfId="6" applyFont="1" applyBorder="1" applyAlignment="1">
      <alignment horizontal="left" vertical="top" wrapText="1"/>
    </xf>
    <xf numFmtId="164" fontId="6" fillId="0" borderId="16" xfId="6" applyNumberFormat="1" applyFont="1" applyBorder="1" applyAlignment="1">
      <alignment horizontal="right" vertical="top"/>
    </xf>
    <xf numFmtId="167" fontId="6" fillId="0" borderId="17" xfId="6" applyNumberFormat="1" applyFont="1" applyBorder="1" applyAlignment="1">
      <alignment horizontal="right" vertical="top"/>
    </xf>
    <xf numFmtId="168" fontId="6" fillId="0" borderId="17" xfId="6" applyNumberFormat="1" applyFont="1" applyBorder="1" applyAlignment="1">
      <alignment horizontal="right" vertical="top"/>
    </xf>
    <xf numFmtId="168" fontId="6" fillId="0" borderId="18" xfId="6" applyNumberFormat="1" applyFont="1" applyBorder="1" applyAlignment="1">
      <alignment horizontal="right" vertical="top"/>
    </xf>
    <xf numFmtId="0" fontId="6" fillId="0" borderId="10" xfId="6" applyFont="1" applyBorder="1" applyAlignment="1">
      <alignment horizontal="left" vertical="top" wrapText="1"/>
    </xf>
    <xf numFmtId="164" fontId="6" fillId="0" borderId="11" xfId="6" applyNumberFormat="1" applyFont="1" applyBorder="1" applyAlignment="1">
      <alignment horizontal="right" vertical="top"/>
    </xf>
    <xf numFmtId="167" fontId="6" fillId="0" borderId="12" xfId="6" applyNumberFormat="1" applyFont="1" applyBorder="1" applyAlignment="1">
      <alignment horizontal="right" vertical="top"/>
    </xf>
    <xf numFmtId="168" fontId="6" fillId="0" borderId="12" xfId="6" applyNumberFormat="1" applyFont="1" applyBorder="1" applyAlignment="1">
      <alignment horizontal="right" vertical="top"/>
    </xf>
    <xf numFmtId="168" fontId="6" fillId="0" borderId="14" xfId="6" applyNumberFormat="1" applyFont="1" applyBorder="1" applyAlignment="1">
      <alignment horizontal="right" vertical="top"/>
    </xf>
    <xf numFmtId="0" fontId="5" fillId="0" borderId="2" xfId="6" applyFont="1" applyBorder="1" applyAlignment="1">
      <alignment horizontal="center" vertical="center"/>
    </xf>
    <xf numFmtId="0" fontId="5" fillId="0" borderId="3" xfId="6" applyFont="1" applyBorder="1" applyAlignment="1">
      <alignment horizontal="center" vertical="center"/>
    </xf>
    <xf numFmtId="0" fontId="5" fillId="0" borderId="19" xfId="6" applyFont="1" applyBorder="1" applyAlignment="1">
      <alignment horizontal="center" vertical="center"/>
    </xf>
    <xf numFmtId="0" fontId="5" fillId="0" borderId="20" xfId="6" applyFont="1" applyBorder="1" applyAlignment="1">
      <alignment horizontal="center" vertical="center"/>
    </xf>
    <xf numFmtId="0" fontId="5" fillId="0" borderId="9" xfId="6" applyFont="1" applyBorder="1" applyAlignment="1">
      <alignment horizontal="center" vertical="center"/>
    </xf>
    <xf numFmtId="0" fontId="5" fillId="0" borderId="10" xfId="6" applyFont="1" applyBorder="1" applyAlignment="1">
      <alignment horizontal="center" vertical="center"/>
    </xf>
    <xf numFmtId="0" fontId="6" fillId="0" borderId="81" xfId="6" applyFont="1" applyBorder="1" applyAlignment="1">
      <alignment horizontal="center" wrapText="1"/>
    </xf>
    <xf numFmtId="0" fontId="6" fillId="0" borderId="13" xfId="6" applyFont="1" applyBorder="1" applyAlignment="1">
      <alignment horizontal="center" wrapText="1"/>
    </xf>
    <xf numFmtId="0" fontId="6" fillId="0" borderId="41" xfId="6" applyFont="1" applyBorder="1" applyAlignment="1">
      <alignment horizontal="center" wrapText="1"/>
    </xf>
    <xf numFmtId="166" fontId="6" fillId="0" borderId="16" xfId="6" applyNumberFormat="1" applyFont="1" applyBorder="1" applyAlignment="1">
      <alignment horizontal="right" vertical="top"/>
    </xf>
    <xf numFmtId="166" fontId="6" fillId="0" borderId="17" xfId="6" applyNumberFormat="1" applyFont="1" applyBorder="1" applyAlignment="1">
      <alignment horizontal="right" vertical="top"/>
    </xf>
    <xf numFmtId="164" fontId="6" fillId="0" borderId="17" xfId="6" applyNumberFormat="1" applyFont="1" applyBorder="1" applyAlignment="1">
      <alignment horizontal="right" vertical="top"/>
    </xf>
    <xf numFmtId="0" fontId="4" fillId="0" borderId="11" xfId="6" applyFont="1" applyBorder="1" applyAlignment="1">
      <alignment horizontal="center" vertical="center"/>
    </xf>
    <xf numFmtId="0" fontId="4" fillId="0" borderId="12" xfId="6" applyFont="1" applyBorder="1" applyAlignment="1">
      <alignment horizontal="center" vertical="center"/>
    </xf>
    <xf numFmtId="166" fontId="6" fillId="0" borderId="12" xfId="6" applyNumberFormat="1" applyFont="1" applyBorder="1" applyAlignment="1">
      <alignment horizontal="right" vertical="top"/>
    </xf>
    <xf numFmtId="0" fontId="18" fillId="0" borderId="0" xfId="7">
      <alignment vertical="center"/>
    </xf>
    <xf numFmtId="165" fontId="17" fillId="0" borderId="14" xfId="8" applyNumberFormat="1" applyFont="1" applyBorder="1" applyAlignment="1">
      <alignment horizontal="right" vertical="top"/>
    </xf>
    <xf numFmtId="165" fontId="17" fillId="0" borderId="12" xfId="8" applyNumberFormat="1" applyFont="1" applyBorder="1" applyAlignment="1">
      <alignment horizontal="right" vertical="top"/>
    </xf>
    <xf numFmtId="167" fontId="17" fillId="0" borderId="12" xfId="8" applyNumberFormat="1" applyFont="1" applyBorder="1" applyAlignment="1">
      <alignment horizontal="right" vertical="top"/>
    </xf>
    <xf numFmtId="170" fontId="17" fillId="0" borderId="12" xfId="8" applyNumberFormat="1" applyFont="1" applyBorder="1" applyAlignment="1">
      <alignment horizontal="right" vertical="top"/>
    </xf>
    <xf numFmtId="168" fontId="17" fillId="0" borderId="12" xfId="8" applyNumberFormat="1" applyFont="1" applyBorder="1" applyAlignment="1">
      <alignment horizontal="right" vertical="top"/>
    </xf>
    <xf numFmtId="164" fontId="17" fillId="0" borderId="11" xfId="8" applyNumberFormat="1" applyFont="1" applyBorder="1" applyAlignment="1">
      <alignment horizontal="right" vertical="top"/>
    </xf>
    <xf numFmtId="0" fontId="17" fillId="0" borderId="48" xfId="8" applyFont="1" applyBorder="1" applyAlignment="1">
      <alignment horizontal="left" vertical="top" wrapText="1"/>
    </xf>
    <xf numFmtId="165" fontId="17" fillId="0" borderId="23" xfId="8" applyNumberFormat="1" applyFont="1" applyBorder="1" applyAlignment="1">
      <alignment horizontal="right" vertical="top"/>
    </xf>
    <xf numFmtId="165" fontId="17" fillId="0" borderId="22" xfId="8" applyNumberFormat="1" applyFont="1" applyBorder="1" applyAlignment="1">
      <alignment horizontal="right" vertical="top"/>
    </xf>
    <xf numFmtId="167" fontId="17" fillId="0" borderId="22" xfId="8" applyNumberFormat="1" applyFont="1" applyBorder="1" applyAlignment="1">
      <alignment horizontal="right" vertical="top"/>
    </xf>
    <xf numFmtId="170" fontId="17" fillId="0" borderId="22" xfId="8" applyNumberFormat="1" applyFont="1" applyBorder="1" applyAlignment="1">
      <alignment horizontal="right" vertical="top"/>
    </xf>
    <xf numFmtId="168" fontId="17" fillId="0" borderId="22" xfId="8" applyNumberFormat="1" applyFont="1" applyBorder="1" applyAlignment="1">
      <alignment horizontal="right" vertical="top"/>
    </xf>
    <xf numFmtId="164" fontId="17" fillId="0" borderId="21" xfId="8" applyNumberFormat="1" applyFont="1" applyBorder="1" applyAlignment="1">
      <alignment horizontal="right" vertical="top"/>
    </xf>
    <xf numFmtId="0" fontId="17" fillId="0" borderId="49" xfId="8" applyFont="1" applyBorder="1" applyAlignment="1">
      <alignment horizontal="left" vertical="top" wrapText="1"/>
    </xf>
    <xf numFmtId="165" fontId="17" fillId="0" borderId="18" xfId="8" applyNumberFormat="1" applyFont="1" applyBorder="1" applyAlignment="1">
      <alignment horizontal="right" vertical="top"/>
    </xf>
    <xf numFmtId="165" fontId="17" fillId="0" borderId="17" xfId="8" applyNumberFormat="1" applyFont="1" applyBorder="1" applyAlignment="1">
      <alignment horizontal="right" vertical="top"/>
    </xf>
    <xf numFmtId="167" fontId="17" fillId="0" borderId="17" xfId="8" applyNumberFormat="1" applyFont="1" applyBorder="1" applyAlignment="1">
      <alignment horizontal="right" vertical="top"/>
    </xf>
    <xf numFmtId="170" fontId="17" fillId="0" borderId="17" xfId="8" applyNumberFormat="1" applyFont="1" applyBorder="1" applyAlignment="1">
      <alignment horizontal="right" vertical="top"/>
    </xf>
    <xf numFmtId="168" fontId="17" fillId="0" borderId="17" xfId="8" applyNumberFormat="1" applyFont="1" applyBorder="1" applyAlignment="1">
      <alignment horizontal="right" vertical="top"/>
    </xf>
    <xf numFmtId="164" fontId="17" fillId="0" borderId="16" xfId="8" applyNumberFormat="1" applyFont="1" applyBorder="1" applyAlignment="1">
      <alignment horizontal="right" vertical="top"/>
    </xf>
    <xf numFmtId="0" fontId="17" fillId="0" borderId="47" xfId="8" applyFont="1" applyBorder="1" applyAlignment="1">
      <alignment horizontal="left" vertical="top" wrapText="1"/>
    </xf>
    <xf numFmtId="0" fontId="17" fillId="0" borderId="13" xfId="8" applyFont="1" applyBorder="1" applyAlignment="1">
      <alignment horizontal="center" wrapText="1"/>
    </xf>
    <xf numFmtId="0" fontId="5" fillId="0" borderId="48" xfId="8" applyFont="1" applyBorder="1" applyAlignment="1">
      <alignment horizontal="center" vertical="center"/>
    </xf>
    <xf numFmtId="0" fontId="5" fillId="0" borderId="47" xfId="8" applyFont="1" applyBorder="1" applyAlignment="1">
      <alignment horizontal="center" vertical="center"/>
    </xf>
    <xf numFmtId="0" fontId="19" fillId="5" borderId="0" xfId="7" applyFont="1" applyFill="1" applyAlignment="1"/>
    <xf numFmtId="0" fontId="19" fillId="6" borderId="0" xfId="7" applyFont="1" applyFill="1" applyAlignment="1"/>
    <xf numFmtId="0" fontId="19" fillId="7" borderId="0" xfId="7" applyFont="1" applyFill="1" applyAlignment="1"/>
    <xf numFmtId="0" fontId="19" fillId="8" borderId="0" xfId="7" applyFont="1" applyFill="1" applyAlignment="1"/>
    <xf numFmtId="0" fontId="19" fillId="9" borderId="0" xfId="7" applyFont="1" applyFill="1" applyAlignment="1"/>
    <xf numFmtId="0" fontId="19" fillId="10" borderId="0" xfId="7" applyFont="1" applyFill="1" applyAlignment="1"/>
    <xf numFmtId="0" fontId="19" fillId="11" borderId="0" xfId="7" applyFont="1" applyFill="1" applyAlignment="1"/>
    <xf numFmtId="0" fontId="18" fillId="0" borderId="0" xfId="7" applyAlignment="1">
      <alignment horizontal="center" vertical="center"/>
    </xf>
    <xf numFmtId="0" fontId="20" fillId="0" borderId="0" xfId="7" applyFont="1" applyAlignment="1">
      <alignment horizontal="center" vertical="center"/>
    </xf>
    <xf numFmtId="0" fontId="18" fillId="0" borderId="0" xfId="7" applyAlignment="1">
      <alignment vertical="center"/>
    </xf>
    <xf numFmtId="0" fontId="6" fillId="0" borderId="34" xfId="1" applyFont="1" applyBorder="1" applyAlignment="1">
      <alignment horizontal="left" vertical="top" wrapText="1"/>
    </xf>
    <xf numFmtId="0" fontId="5" fillId="0" borderId="19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6" fillId="0" borderId="44" xfId="1" applyFont="1" applyBorder="1" applyAlignment="1">
      <alignment horizontal="left" vertical="top" wrapText="1"/>
    </xf>
    <xf numFmtId="0" fontId="5" fillId="0" borderId="43" xfId="1" applyFont="1" applyBorder="1" applyAlignment="1">
      <alignment horizontal="center" vertical="center"/>
    </xf>
    <xf numFmtId="0" fontId="6" fillId="0" borderId="45" xfId="1" applyFont="1" applyBorder="1" applyAlignment="1">
      <alignment horizontal="left" vertical="top" wrapText="1"/>
    </xf>
    <xf numFmtId="0" fontId="5" fillId="0" borderId="40" xfId="1" applyFont="1" applyBorder="1" applyAlignment="1">
      <alignment horizontal="center" vertical="center"/>
    </xf>
    <xf numFmtId="0" fontId="6" fillId="0" borderId="15" xfId="1" applyFont="1" applyBorder="1" applyAlignment="1">
      <alignment horizontal="left" vertical="top" wrapText="1"/>
    </xf>
    <xf numFmtId="0" fontId="5" fillId="0" borderId="24" xfId="1" applyFont="1" applyBorder="1" applyAlignment="1">
      <alignment horizontal="center" vertical="center"/>
    </xf>
    <xf numFmtId="0" fontId="6" fillId="0" borderId="42" xfId="1" applyFont="1" applyBorder="1" applyAlignment="1">
      <alignment horizontal="left" vertical="top" wrapText="1"/>
    </xf>
    <xf numFmtId="0" fontId="6" fillId="0" borderId="29" xfId="1" applyFont="1" applyBorder="1" applyAlignment="1">
      <alignment horizontal="left" vertical="top" wrapText="1"/>
    </xf>
    <xf numFmtId="0" fontId="6" fillId="0" borderId="46" xfId="1" applyFont="1" applyBorder="1" applyAlignment="1">
      <alignment horizontal="left" vertical="top" wrapText="1"/>
    </xf>
    <xf numFmtId="0" fontId="6" fillId="0" borderId="19" xfId="1" applyFont="1" applyBorder="1" applyAlignment="1">
      <alignment horizontal="left" vertical="top" wrapText="1"/>
    </xf>
    <xf numFmtId="0" fontId="6" fillId="0" borderId="24" xfId="1" applyFont="1" applyBorder="1" applyAlignment="1">
      <alignment horizontal="left" vertical="top" wrapText="1"/>
    </xf>
    <xf numFmtId="0" fontId="6" fillId="0" borderId="9" xfId="1" applyFont="1" applyBorder="1" applyAlignment="1">
      <alignment horizontal="left" vertical="top" wrapText="1"/>
    </xf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left"/>
    </xf>
    <xf numFmtId="0" fontId="6" fillId="0" borderId="35" xfId="1" applyFont="1" applyBorder="1" applyAlignment="1">
      <alignment horizontal="left" wrapText="1"/>
    </xf>
    <xf numFmtId="0" fontId="6" fillId="0" borderId="37" xfId="1" applyFont="1" applyBorder="1" applyAlignment="1">
      <alignment horizontal="left" wrapText="1"/>
    </xf>
    <xf numFmtId="0" fontId="6" fillId="0" borderId="36" xfId="1" applyFont="1" applyBorder="1" applyAlignment="1">
      <alignment horizontal="left" wrapText="1"/>
    </xf>
    <xf numFmtId="0" fontId="5" fillId="0" borderId="10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wrapText="1"/>
    </xf>
    <xf numFmtId="0" fontId="5" fillId="0" borderId="11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wrapText="1"/>
    </xf>
    <xf numFmtId="0" fontId="5" fillId="0" borderId="12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wrapText="1"/>
    </xf>
    <xf numFmtId="0" fontId="5" fillId="0" borderId="39" xfId="1" applyFont="1" applyBorder="1" applyAlignment="1">
      <alignment horizontal="center" vertical="center"/>
    </xf>
    <xf numFmtId="0" fontId="6" fillId="0" borderId="2" xfId="1" applyFont="1" applyBorder="1" applyAlignment="1">
      <alignment horizontal="left" vertical="top" wrapText="1"/>
    </xf>
    <xf numFmtId="0" fontId="6" fillId="0" borderId="6" xfId="1" applyFont="1" applyBorder="1" applyAlignment="1">
      <alignment horizontal="center" wrapText="1"/>
    </xf>
    <xf numFmtId="0" fontId="5" fillId="0" borderId="7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wrapText="1"/>
    </xf>
    <xf numFmtId="0" fontId="5" fillId="0" borderId="14" xfId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5" fillId="0" borderId="0" xfId="6" applyFont="1" applyBorder="1" applyAlignment="1">
      <alignment horizontal="center" vertical="center" wrapText="1"/>
    </xf>
    <xf numFmtId="0" fontId="5" fillId="0" borderId="0" xfId="6" applyFont="1" applyBorder="1" applyAlignment="1">
      <alignment horizontal="center" vertical="center"/>
    </xf>
    <xf numFmtId="0" fontId="6" fillId="0" borderId="35" xfId="6" applyFont="1" applyBorder="1" applyAlignment="1">
      <alignment horizontal="left" vertical="top" wrapText="1"/>
    </xf>
    <xf numFmtId="0" fontId="5" fillId="0" borderId="9" xfId="6" applyFont="1" applyBorder="1" applyAlignment="1">
      <alignment horizontal="center" vertical="center"/>
    </xf>
    <xf numFmtId="0" fontId="6" fillId="0" borderId="75" xfId="6" applyFont="1" applyBorder="1" applyAlignment="1">
      <alignment horizontal="center" wrapText="1"/>
    </xf>
    <xf numFmtId="0" fontId="5" fillId="0" borderId="7" xfId="6" applyFont="1" applyBorder="1" applyAlignment="1">
      <alignment horizontal="center" vertical="center"/>
    </xf>
    <xf numFmtId="0" fontId="6" fillId="0" borderId="38" xfId="6" applyFont="1" applyBorder="1" applyAlignment="1">
      <alignment horizontal="center" wrapText="1"/>
    </xf>
    <xf numFmtId="0" fontId="5" fillId="0" borderId="42" xfId="6" applyFont="1" applyBorder="1" applyAlignment="1">
      <alignment horizontal="center" vertical="center"/>
    </xf>
    <xf numFmtId="0" fontId="5" fillId="0" borderId="39" xfId="6" applyFont="1" applyBorder="1" applyAlignment="1">
      <alignment horizontal="center" vertical="center"/>
    </xf>
    <xf numFmtId="0" fontId="6" fillId="0" borderId="76" xfId="6" applyFont="1" applyBorder="1" applyAlignment="1">
      <alignment horizontal="center" wrapText="1"/>
    </xf>
    <xf numFmtId="0" fontId="5" fillId="0" borderId="77" xfId="6" applyFont="1" applyBorder="1" applyAlignment="1">
      <alignment horizontal="center" vertical="center"/>
    </xf>
    <xf numFmtId="0" fontId="6" fillId="0" borderId="78" xfId="6" applyFont="1" applyBorder="1" applyAlignment="1">
      <alignment horizontal="center" wrapText="1"/>
    </xf>
    <xf numFmtId="0" fontId="5" fillId="0" borderId="44" xfId="6" applyFont="1" applyBorder="1" applyAlignment="1">
      <alignment horizontal="center" vertical="center"/>
    </xf>
    <xf numFmtId="0" fontId="6" fillId="0" borderId="79" xfId="6" applyFont="1" applyBorder="1" applyAlignment="1">
      <alignment horizontal="center" wrapText="1"/>
    </xf>
    <xf numFmtId="0" fontId="5" fillId="0" borderId="80" xfId="6" applyFont="1" applyBorder="1" applyAlignment="1">
      <alignment horizontal="center" vertical="center"/>
    </xf>
    <xf numFmtId="0" fontId="11" fillId="0" borderId="69" xfId="3" applyFont="1" applyFill="1" applyBorder="1" applyAlignment="1">
      <alignment horizontal="center" vertical="center"/>
    </xf>
    <xf numFmtId="0" fontId="11" fillId="0" borderId="63" xfId="3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/>
    </xf>
    <xf numFmtId="0" fontId="11" fillId="0" borderId="72" xfId="3" applyFont="1" applyBorder="1" applyAlignment="1">
      <alignment horizontal="center" vertical="center"/>
    </xf>
    <xf numFmtId="0" fontId="11" fillId="0" borderId="71" xfId="3" applyFont="1" applyBorder="1" applyAlignment="1">
      <alignment horizontal="center" vertical="center"/>
    </xf>
    <xf numFmtId="0" fontId="11" fillId="0" borderId="64" xfId="3" applyFont="1" applyBorder="1" applyAlignment="1">
      <alignment horizontal="center" vertical="center"/>
    </xf>
    <xf numFmtId="0" fontId="6" fillId="0" borderId="58" xfId="2" applyFont="1" applyBorder="1" applyAlignment="1">
      <alignment horizontal="left" vertical="top" wrapText="1"/>
    </xf>
    <xf numFmtId="0" fontId="5" fillId="0" borderId="56" xfId="2" applyFont="1" applyBorder="1" applyAlignment="1">
      <alignment horizontal="center" vertical="center"/>
    </xf>
    <xf numFmtId="0" fontId="5" fillId="0" borderId="59" xfId="2" applyFont="1" applyBorder="1" applyAlignment="1">
      <alignment horizontal="center" vertical="center"/>
    </xf>
    <xf numFmtId="0" fontId="6" fillId="0" borderId="15" xfId="2" applyFont="1" applyBorder="1" applyAlignment="1">
      <alignment horizontal="left" vertical="top" wrapText="1"/>
    </xf>
    <xf numFmtId="0" fontId="5" fillId="0" borderId="19" xfId="2" applyFont="1" applyBorder="1" applyAlignment="1">
      <alignment horizontal="center" vertical="center"/>
    </xf>
    <xf numFmtId="0" fontId="5" fillId="0" borderId="24" xfId="2" applyFont="1" applyBorder="1" applyAlignment="1">
      <alignment horizontal="center" vertical="center"/>
    </xf>
    <xf numFmtId="0" fontId="6" fillId="0" borderId="55" xfId="2" applyFont="1" applyBorder="1" applyAlignment="1">
      <alignment horizontal="left" vertical="top" wrapText="1"/>
    </xf>
    <xf numFmtId="0" fontId="5" fillId="0" borderId="57" xfId="2" applyFont="1" applyBorder="1" applyAlignment="1">
      <alignment horizontal="center" vertical="center"/>
    </xf>
    <xf numFmtId="0" fontId="5" fillId="0" borderId="0" xfId="2" applyFont="1" applyBorder="1" applyAlignment="1">
      <alignment horizontal="center" vertical="center" wrapText="1"/>
    </xf>
    <xf numFmtId="0" fontId="5" fillId="0" borderId="0" xfId="2" applyFont="1" applyBorder="1" applyAlignment="1">
      <alignment horizontal="center" vertical="center"/>
    </xf>
    <xf numFmtId="0" fontId="6" fillId="0" borderId="0" xfId="2" applyFont="1" applyBorder="1" applyAlignment="1">
      <alignment horizontal="left"/>
    </xf>
    <xf numFmtId="0" fontId="6" fillId="0" borderId="0" xfId="2" applyFont="1" applyBorder="1" applyAlignment="1">
      <alignment horizontal="left" wrapText="1"/>
    </xf>
    <xf numFmtId="0" fontId="6" fillId="0" borderId="35" xfId="2" applyFont="1" applyBorder="1" applyAlignment="1">
      <alignment horizontal="left" wrapText="1"/>
    </xf>
    <xf numFmtId="0" fontId="5" fillId="0" borderId="9" xfId="2" applyFont="1" applyBorder="1" applyAlignment="1">
      <alignment horizontal="center" vertical="center"/>
    </xf>
    <xf numFmtId="0" fontId="6" fillId="0" borderId="36" xfId="2" applyFont="1" applyBorder="1" applyAlignment="1">
      <alignment horizontal="left" wrapText="1"/>
    </xf>
    <xf numFmtId="0" fontId="5" fillId="0" borderId="10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wrapText="1"/>
    </xf>
    <xf numFmtId="0" fontId="5" fillId="0" borderId="11" xfId="2" applyFont="1" applyBorder="1" applyAlignment="1">
      <alignment horizontal="center" vertical="center"/>
    </xf>
    <xf numFmtId="0" fontId="6" fillId="0" borderId="5" xfId="2" applyFont="1" applyBorder="1" applyAlignment="1">
      <alignment horizontal="center" wrapText="1"/>
    </xf>
    <xf numFmtId="0" fontId="5" fillId="0" borderId="12" xfId="2" applyFont="1" applyBorder="1" applyAlignment="1">
      <alignment horizontal="center" vertical="center"/>
    </xf>
    <xf numFmtId="0" fontId="6" fillId="0" borderId="38" xfId="2" applyFont="1" applyBorder="1" applyAlignment="1">
      <alignment horizontal="center" wrapText="1"/>
    </xf>
    <xf numFmtId="0" fontId="5" fillId="0" borderId="39" xfId="2" applyFont="1" applyBorder="1" applyAlignment="1">
      <alignment horizontal="center" vertical="center"/>
    </xf>
    <xf numFmtId="0" fontId="6" fillId="0" borderId="6" xfId="2" applyFont="1" applyBorder="1" applyAlignment="1">
      <alignment horizontal="center" wrapText="1"/>
    </xf>
    <xf numFmtId="0" fontId="5" fillId="0" borderId="7" xfId="2" applyFont="1" applyBorder="1" applyAlignment="1">
      <alignment horizontal="center" vertical="center"/>
    </xf>
    <xf numFmtId="0" fontId="6" fillId="0" borderId="8" xfId="2" applyFont="1" applyBorder="1" applyAlignment="1">
      <alignment horizontal="center" wrapText="1"/>
    </xf>
    <xf numFmtId="0" fontId="5" fillId="0" borderId="14" xfId="2" applyFont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7" fillId="0" borderId="6" xfId="8" applyFont="1" applyBorder="1" applyAlignment="1">
      <alignment horizontal="center" wrapText="1"/>
    </xf>
    <xf numFmtId="0" fontId="5" fillId="0" borderId="7" xfId="8" applyFont="1" applyBorder="1" applyAlignment="1">
      <alignment horizontal="center" vertical="center"/>
    </xf>
    <xf numFmtId="0" fontId="17" fillId="0" borderId="5" xfId="8" applyFont="1" applyBorder="1" applyAlignment="1">
      <alignment horizontal="center" wrapText="1"/>
    </xf>
    <xf numFmtId="0" fontId="5" fillId="0" borderId="12" xfId="8" applyFont="1" applyBorder="1" applyAlignment="1">
      <alignment horizontal="center" vertical="center"/>
    </xf>
    <xf numFmtId="0" fontId="21" fillId="0" borderId="0" xfId="7" applyFont="1" applyAlignment="1">
      <alignment horizontal="center" vertical="center"/>
    </xf>
    <xf numFmtId="0" fontId="5" fillId="0" borderId="0" xfId="8" applyFont="1" applyBorder="1" applyAlignment="1">
      <alignment horizontal="center" vertical="center" wrapText="1"/>
    </xf>
    <xf numFmtId="0" fontId="5" fillId="0" borderId="0" xfId="8" applyFont="1" applyBorder="1" applyAlignment="1">
      <alignment horizontal="center" vertical="center"/>
    </xf>
    <xf numFmtId="0" fontId="17" fillId="0" borderId="0" xfId="8" applyFont="1" applyBorder="1" applyAlignment="1">
      <alignment horizontal="left"/>
    </xf>
    <xf numFmtId="0" fontId="17" fillId="0" borderId="8" xfId="8" applyFont="1" applyBorder="1" applyAlignment="1">
      <alignment horizontal="center" wrapText="1"/>
    </xf>
    <xf numFmtId="0" fontId="5" fillId="0" borderId="14" xfId="8" applyFont="1" applyBorder="1" applyAlignment="1">
      <alignment horizontal="center" vertical="center"/>
    </xf>
    <xf numFmtId="0" fontId="17" fillId="0" borderId="4" xfId="8" applyFont="1" applyBorder="1" applyAlignment="1">
      <alignment horizontal="center" wrapText="1"/>
    </xf>
    <xf numFmtId="0" fontId="5" fillId="0" borderId="11" xfId="8" applyFont="1" applyBorder="1" applyAlignment="1">
      <alignment horizontal="center" vertical="center"/>
    </xf>
    <xf numFmtId="0" fontId="5" fillId="0" borderId="0" xfId="9" applyFont="1" applyBorder="1" applyAlignment="1">
      <alignment horizontal="center" vertical="center" wrapText="1"/>
    </xf>
    <xf numFmtId="0" fontId="5" fillId="0" borderId="0" xfId="9" applyFont="1" applyBorder="1" applyAlignment="1">
      <alignment horizontal="center" vertical="center"/>
    </xf>
    <xf numFmtId="0" fontId="6" fillId="0" borderId="0" xfId="9" applyFont="1" applyBorder="1" applyAlignment="1">
      <alignment horizontal="left"/>
    </xf>
    <xf numFmtId="0" fontId="6" fillId="0" borderId="35" xfId="9" applyFont="1" applyBorder="1" applyAlignment="1">
      <alignment horizontal="left" wrapText="1"/>
    </xf>
    <xf numFmtId="0" fontId="6" fillId="0" borderId="36" xfId="9" applyFont="1" applyBorder="1" applyAlignment="1">
      <alignment horizontal="left" wrapText="1"/>
    </xf>
    <xf numFmtId="0" fontId="6" fillId="0" borderId="4" xfId="9" applyFont="1" applyBorder="1" applyAlignment="1">
      <alignment horizontal="center" wrapText="1"/>
    </xf>
    <xf numFmtId="0" fontId="6" fillId="0" borderId="5" xfId="9" applyFont="1" applyBorder="1" applyAlignment="1">
      <alignment horizontal="center" wrapText="1"/>
    </xf>
    <xf numFmtId="0" fontId="6" fillId="0" borderId="38" xfId="9" applyFont="1" applyBorder="1" applyAlignment="1">
      <alignment horizontal="center" wrapText="1"/>
    </xf>
    <xf numFmtId="0" fontId="5" fillId="0" borderId="39" xfId="9" applyFont="1" applyBorder="1" applyAlignment="1">
      <alignment horizontal="center" vertical="center"/>
    </xf>
    <xf numFmtId="0" fontId="5" fillId="0" borderId="9" xfId="9" applyFont="1" applyBorder="1" applyAlignment="1">
      <alignment horizontal="center" vertical="center"/>
    </xf>
    <xf numFmtId="0" fontId="5" fillId="0" borderId="10" xfId="9" applyFont="1" applyBorder="1" applyAlignment="1">
      <alignment horizontal="center" vertical="center"/>
    </xf>
    <xf numFmtId="0" fontId="5" fillId="0" borderId="11" xfId="9" applyFont="1" applyBorder="1" applyAlignment="1">
      <alignment horizontal="center" vertical="center"/>
    </xf>
    <xf numFmtId="0" fontId="5" fillId="0" borderId="12" xfId="9" applyFont="1" applyBorder="1" applyAlignment="1">
      <alignment horizontal="center" vertical="center"/>
    </xf>
    <xf numFmtId="0" fontId="6" fillId="0" borderId="13" xfId="9" applyFont="1" applyBorder="1" applyAlignment="1">
      <alignment horizontal="center" wrapText="1"/>
    </xf>
    <xf numFmtId="0" fontId="6" fillId="0" borderId="41" xfId="9" applyFont="1" applyBorder="1" applyAlignment="1">
      <alignment horizontal="center" wrapText="1"/>
    </xf>
    <xf numFmtId="0" fontId="6" fillId="0" borderId="15" xfId="9" applyFont="1" applyBorder="1" applyAlignment="1">
      <alignment horizontal="left" vertical="top" wrapText="1"/>
    </xf>
    <xf numFmtId="0" fontId="6" fillId="0" borderId="3" xfId="9" applyFont="1" applyBorder="1" applyAlignment="1">
      <alignment horizontal="left" vertical="top" wrapText="1"/>
    </xf>
    <xf numFmtId="173" fontId="6" fillId="0" borderId="16" xfId="9" applyNumberFormat="1" applyFont="1" applyBorder="1" applyAlignment="1">
      <alignment horizontal="right" vertical="top"/>
    </xf>
    <xf numFmtId="173" fontId="6" fillId="0" borderId="17" xfId="9" applyNumberFormat="1" applyFont="1" applyBorder="1" applyAlignment="1">
      <alignment horizontal="right" vertical="top"/>
    </xf>
    <xf numFmtId="166" fontId="6" fillId="0" borderId="17" xfId="9" applyNumberFormat="1" applyFont="1" applyBorder="1" applyAlignment="1">
      <alignment horizontal="right" vertical="top"/>
    </xf>
    <xf numFmtId="168" fontId="6" fillId="0" borderId="17" xfId="9" applyNumberFormat="1" applyFont="1" applyBorder="1" applyAlignment="1">
      <alignment horizontal="right" vertical="top"/>
    </xf>
    <xf numFmtId="168" fontId="6" fillId="0" borderId="18" xfId="9" applyNumberFormat="1" applyFont="1" applyBorder="1" applyAlignment="1">
      <alignment horizontal="right" vertical="top"/>
    </xf>
    <xf numFmtId="0" fontId="5" fillId="0" borderId="19" xfId="9" applyFont="1" applyBorder="1" applyAlignment="1">
      <alignment horizontal="center" vertical="center"/>
    </xf>
    <xf numFmtId="0" fontId="6" fillId="0" borderId="20" xfId="9" applyFont="1" applyBorder="1" applyAlignment="1">
      <alignment horizontal="left" vertical="top" wrapText="1"/>
    </xf>
    <xf numFmtId="173" fontId="8" fillId="0" borderId="21" xfId="9" applyNumberFormat="1" applyFont="1" applyBorder="1" applyAlignment="1">
      <alignment horizontal="right" vertical="top"/>
    </xf>
    <xf numFmtId="173" fontId="6" fillId="0" borderId="22" xfId="9" applyNumberFormat="1" applyFont="1" applyBorder="1" applyAlignment="1">
      <alignment horizontal="right" vertical="top"/>
    </xf>
    <xf numFmtId="166" fontId="6" fillId="0" borderId="22" xfId="9" applyNumberFormat="1" applyFont="1" applyBorder="1" applyAlignment="1">
      <alignment horizontal="right" vertical="top"/>
    </xf>
    <xf numFmtId="168" fontId="6" fillId="0" borderId="22" xfId="9" applyNumberFormat="1" applyFont="1" applyBorder="1" applyAlignment="1">
      <alignment horizontal="right" vertical="top"/>
    </xf>
    <xf numFmtId="168" fontId="6" fillId="0" borderId="23" xfId="9" applyNumberFormat="1" applyFont="1" applyBorder="1" applyAlignment="1">
      <alignment horizontal="right" vertical="top"/>
    </xf>
    <xf numFmtId="173" fontId="6" fillId="0" borderId="21" xfId="9" applyNumberFormat="1" applyFont="1" applyBorder="1" applyAlignment="1">
      <alignment horizontal="right" vertical="top"/>
    </xf>
    <xf numFmtId="0" fontId="5" fillId="0" borderId="24" xfId="9" applyFont="1" applyBorder="1" applyAlignment="1">
      <alignment horizontal="center" vertical="center"/>
    </xf>
    <xf numFmtId="0" fontId="6" fillId="0" borderId="25" xfId="9" applyFont="1" applyBorder="1" applyAlignment="1">
      <alignment horizontal="left" vertical="top" wrapText="1"/>
    </xf>
    <xf numFmtId="173" fontId="6" fillId="0" borderId="26" xfId="9" applyNumberFormat="1" applyFont="1" applyBorder="1" applyAlignment="1">
      <alignment horizontal="right" vertical="top"/>
    </xf>
    <xf numFmtId="173" fontId="6" fillId="0" borderId="27" xfId="9" applyNumberFormat="1" applyFont="1" applyBorder="1" applyAlignment="1">
      <alignment horizontal="right" vertical="top"/>
    </xf>
    <xf numFmtId="166" fontId="6" fillId="0" borderId="27" xfId="9" applyNumberFormat="1" applyFont="1" applyBorder="1" applyAlignment="1">
      <alignment horizontal="right" vertical="top"/>
    </xf>
    <xf numFmtId="168" fontId="6" fillId="0" borderId="27" xfId="9" applyNumberFormat="1" applyFont="1" applyBorder="1" applyAlignment="1">
      <alignment horizontal="right" vertical="top"/>
    </xf>
    <xf numFmtId="168" fontId="6" fillId="0" borderId="28" xfId="9" applyNumberFormat="1" applyFont="1" applyBorder="1" applyAlignment="1">
      <alignment horizontal="right" vertical="top"/>
    </xf>
    <xf numFmtId="0" fontId="6" fillId="0" borderId="29" xfId="9" applyFont="1" applyBorder="1" applyAlignment="1">
      <alignment horizontal="left" vertical="top" wrapText="1"/>
    </xf>
    <xf numFmtId="0" fontId="6" fillId="0" borderId="30" xfId="9" applyFont="1" applyBorder="1" applyAlignment="1">
      <alignment horizontal="left" vertical="top" wrapText="1"/>
    </xf>
    <xf numFmtId="173" fontId="6" fillId="0" borderId="31" xfId="9" applyNumberFormat="1" applyFont="1" applyBorder="1" applyAlignment="1">
      <alignment horizontal="right" vertical="top"/>
    </xf>
    <xf numFmtId="173" fontId="6" fillId="0" borderId="32" xfId="9" applyNumberFormat="1" applyFont="1" applyBorder="1" applyAlignment="1">
      <alignment horizontal="right" vertical="top"/>
    </xf>
    <xf numFmtId="166" fontId="6" fillId="0" borderId="32" xfId="9" applyNumberFormat="1" applyFont="1" applyBorder="1" applyAlignment="1">
      <alignment horizontal="right" vertical="top"/>
    </xf>
    <xf numFmtId="168" fontId="6" fillId="0" borderId="32" xfId="9" applyNumberFormat="1" applyFont="1" applyBorder="1" applyAlignment="1">
      <alignment horizontal="right" vertical="top"/>
    </xf>
    <xf numFmtId="168" fontId="6" fillId="0" borderId="33" xfId="9" applyNumberFormat="1" applyFont="1" applyBorder="1" applyAlignment="1">
      <alignment horizontal="right" vertical="top"/>
    </xf>
    <xf numFmtId="173" fontId="8" fillId="0" borderId="31" xfId="9" applyNumberFormat="1" applyFont="1" applyBorder="1" applyAlignment="1">
      <alignment horizontal="right" vertical="top"/>
    </xf>
    <xf numFmtId="0" fontId="6" fillId="0" borderId="34" xfId="9" applyFont="1" applyBorder="1" applyAlignment="1">
      <alignment horizontal="left" vertical="top" wrapText="1"/>
    </xf>
    <xf numFmtId="0" fontId="6" fillId="0" borderId="10" xfId="9" applyFont="1" applyBorder="1" applyAlignment="1">
      <alignment horizontal="left" vertical="top" wrapText="1"/>
    </xf>
    <xf numFmtId="173" fontId="6" fillId="0" borderId="11" xfId="9" applyNumberFormat="1" applyFont="1" applyBorder="1" applyAlignment="1">
      <alignment horizontal="right" vertical="top"/>
    </xf>
    <xf numFmtId="173" fontId="6" fillId="0" borderId="12" xfId="9" applyNumberFormat="1" applyFont="1" applyBorder="1" applyAlignment="1">
      <alignment horizontal="right" vertical="top"/>
    </xf>
    <xf numFmtId="166" fontId="6" fillId="0" borderId="12" xfId="9" applyNumberFormat="1" applyFont="1" applyBorder="1" applyAlignment="1">
      <alignment horizontal="right" vertical="top"/>
    </xf>
    <xf numFmtId="168" fontId="6" fillId="0" borderId="12" xfId="9" applyNumberFormat="1" applyFont="1" applyBorder="1" applyAlignment="1">
      <alignment horizontal="right" vertical="top"/>
    </xf>
    <xf numFmtId="168" fontId="6" fillId="0" borderId="14" xfId="9" applyNumberFormat="1" applyFont="1" applyBorder="1" applyAlignment="1">
      <alignment horizontal="right" vertical="top"/>
    </xf>
    <xf numFmtId="0" fontId="4" fillId="0" borderId="0" xfId="9"/>
    <xf numFmtId="166" fontId="6" fillId="2" borderId="22" xfId="9" applyNumberFormat="1" applyFont="1" applyFill="1" applyBorder="1" applyAlignment="1">
      <alignment horizontal="right" vertical="top"/>
    </xf>
    <xf numFmtId="0" fontId="6" fillId="2" borderId="20" xfId="9" applyFont="1" applyFill="1" applyBorder="1" applyAlignment="1">
      <alignment horizontal="left" vertical="top" wrapText="1"/>
    </xf>
  </cellXfs>
  <cellStyles count="10">
    <cellStyle name="Normal" xfId="0" builtinId="0"/>
    <cellStyle name="Normal 2" xfId="3"/>
    <cellStyle name="Normal 3" xfId="7"/>
    <cellStyle name="Normal_24 hours - 040517" xfId="2"/>
    <cellStyle name="Normal_Collagen synthesis" xfId="9"/>
    <cellStyle name="Normal_Hasil Olah edit" xfId="5"/>
    <cellStyle name="Normal_IC 50 proliferation" xfId="6"/>
    <cellStyle name="Normal_In vivo quantification" xfId="1"/>
    <cellStyle name="Normal_Sheet1" xfId="8"/>
    <cellStyle name="Percent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d-ID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id-ID"/>
              <a:t>Muscle</a:t>
            </a:r>
            <a:r>
              <a:rPr lang="id-ID" baseline="0"/>
              <a:t> Tissue Damage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'[1]tesis data'!$M$17</c:f>
              <c:strCache>
                <c:ptCount val="1"/>
                <c:pt idx="0">
                  <c:v>Rerata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'[1]tesis data'!$N$18:$N$20</c:f>
                <c:numCache>
                  <c:formatCode>General</c:formatCode>
                  <c:ptCount val="3"/>
                  <c:pt idx="0">
                    <c:v>0.3499271061118826</c:v>
                  </c:pt>
                  <c:pt idx="1">
                    <c:v>1.1952286093343936</c:v>
                  </c:pt>
                  <c:pt idx="2">
                    <c:v>0.72843135908468359</c:v>
                  </c:pt>
                </c:numCache>
              </c:numRef>
            </c:plus>
            <c:minus>
              <c:numRef>
                <c:f>'[1]tesis data'!$N$18:$N$20</c:f>
                <c:numCache>
                  <c:formatCode>General</c:formatCode>
                  <c:ptCount val="3"/>
                  <c:pt idx="0">
                    <c:v>0.3499271061118826</c:v>
                  </c:pt>
                  <c:pt idx="1">
                    <c:v>1.1952286093343936</c:v>
                  </c:pt>
                  <c:pt idx="2">
                    <c:v>0.72843135908468359</c:v>
                  </c:pt>
                </c:numCache>
              </c:numRef>
            </c:minus>
          </c:errBars>
          <c:cat>
            <c:strRef>
              <c:f>'[1]tesis data'!$L$18:$L$20</c:f>
              <c:strCache>
                <c:ptCount val="3"/>
                <c:pt idx="0">
                  <c:v>Control</c:v>
                </c:pt>
                <c:pt idx="1">
                  <c:v>Paracetamol</c:v>
                </c:pt>
                <c:pt idx="2">
                  <c:v>Metamizole</c:v>
                </c:pt>
              </c:strCache>
            </c:strRef>
          </c:cat>
          <c:val>
            <c:numRef>
              <c:f>'[1]tesis data'!$M$18:$M$20</c:f>
              <c:numCache>
                <c:formatCode>General</c:formatCode>
                <c:ptCount val="3"/>
                <c:pt idx="0">
                  <c:v>3.8571428571428572</c:v>
                </c:pt>
                <c:pt idx="1">
                  <c:v>3</c:v>
                </c:pt>
                <c:pt idx="2">
                  <c:v>1.5714285714285714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174272"/>
        <c:axId val="77176192"/>
      </c:barChart>
      <c:catAx>
        <c:axId val="771742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id-ID"/>
                  <a:t>Group of treatment</a:t>
                </a:r>
                <a:endParaRPr lang="en-US"/>
              </a:p>
            </c:rich>
          </c:tx>
          <c:layout/>
          <c:overlay val="0"/>
        </c:title>
        <c:majorTickMark val="out"/>
        <c:minorTickMark val="none"/>
        <c:tickLblPos val="nextTo"/>
        <c:crossAx val="77176192"/>
        <c:crosses val="autoZero"/>
        <c:auto val="1"/>
        <c:lblAlgn val="ctr"/>
        <c:lblOffset val="100"/>
        <c:noMultiLvlLbl val="0"/>
      </c:catAx>
      <c:valAx>
        <c:axId val="7717619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900"/>
                </a:pPr>
                <a:r>
                  <a:rPr lang="en-US" sz="900" b="1">
                    <a:effectLst/>
                  </a:rPr>
                  <a:t>Colon muscle tissue damage score</a:t>
                </a:r>
                <a:endParaRPr lang="id-ID" sz="900">
                  <a:effectLst/>
                </a:endParaRPr>
              </a:p>
            </c:rich>
          </c:tx>
          <c:layout>
            <c:manualLayout>
              <c:xMode val="edge"/>
              <c:yMode val="edge"/>
              <c:x val="2.5000000000000001E-2"/>
              <c:y val="0.1762849956255468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771742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d-ID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id-ID"/>
              <a:t>Granulation tissue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'[1]tesis data'!$M$9</c:f>
              <c:strCache>
                <c:ptCount val="1"/>
                <c:pt idx="0">
                  <c:v>Rerata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'[1]tesis data'!$N$10:$N$12</c:f>
                <c:numCache>
                  <c:formatCode>General</c:formatCode>
                  <c:ptCount val="3"/>
                  <c:pt idx="0">
                    <c:v>0.34992710611188266</c:v>
                  </c:pt>
                  <c:pt idx="1">
                    <c:v>0.72843135908468359</c:v>
                  </c:pt>
                  <c:pt idx="2">
                    <c:v>0.45175395145262565</c:v>
                  </c:pt>
                </c:numCache>
              </c:numRef>
            </c:plus>
            <c:minus>
              <c:numRef>
                <c:f>'[1]tesis data'!$N$10:$N$12</c:f>
                <c:numCache>
                  <c:formatCode>General</c:formatCode>
                  <c:ptCount val="3"/>
                  <c:pt idx="0">
                    <c:v>0.34992710611188266</c:v>
                  </c:pt>
                  <c:pt idx="1">
                    <c:v>0.72843135908468359</c:v>
                  </c:pt>
                  <c:pt idx="2">
                    <c:v>0.45175395145262565</c:v>
                  </c:pt>
                </c:numCache>
              </c:numRef>
            </c:minus>
          </c:errBars>
          <c:cat>
            <c:strRef>
              <c:f>'[1]tesis data'!$L$10:$L$12</c:f>
              <c:strCache>
                <c:ptCount val="3"/>
                <c:pt idx="0">
                  <c:v>Control</c:v>
                </c:pt>
                <c:pt idx="1">
                  <c:v>Paracetamol</c:v>
                </c:pt>
                <c:pt idx="2">
                  <c:v>Metamizole</c:v>
                </c:pt>
              </c:strCache>
            </c:strRef>
          </c:cat>
          <c:val>
            <c:numRef>
              <c:f>'[1]tesis data'!$M$10:$M$12</c:f>
              <c:numCache>
                <c:formatCode>General</c:formatCode>
                <c:ptCount val="3"/>
                <c:pt idx="0">
                  <c:v>3.8571428571428572</c:v>
                </c:pt>
                <c:pt idx="1">
                  <c:v>3.4285714285714284</c:v>
                </c:pt>
                <c:pt idx="2">
                  <c:v>1.7142857142857142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8520320"/>
        <c:axId val="78522240"/>
      </c:barChart>
      <c:catAx>
        <c:axId val="785203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id-ID"/>
                  <a:t>Group of treatment</a:t>
                </a:r>
                <a:endParaRPr lang="en-US"/>
              </a:p>
            </c:rich>
          </c:tx>
          <c:layout/>
          <c:overlay val="0"/>
        </c:title>
        <c:majorTickMark val="out"/>
        <c:minorTickMark val="none"/>
        <c:tickLblPos val="nextTo"/>
        <c:crossAx val="78522240"/>
        <c:crosses val="autoZero"/>
        <c:auto val="1"/>
        <c:lblAlgn val="ctr"/>
        <c:lblOffset val="100"/>
        <c:noMultiLvlLbl val="0"/>
      </c:catAx>
      <c:valAx>
        <c:axId val="7852224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id-ID"/>
                  <a:t>Granulation</a:t>
                </a:r>
                <a:r>
                  <a:rPr lang="id-ID" baseline="0"/>
                  <a:t> tissue score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85203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d-ID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id-ID"/>
              <a:t>Mucosa Anastomoses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'[1]tesis data'!$M$2</c:f>
              <c:strCache>
                <c:ptCount val="1"/>
                <c:pt idx="0">
                  <c:v>Rerata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'[1]tesis data'!$N$3:$N$5</c:f>
                <c:numCache>
                  <c:formatCode>General</c:formatCode>
                  <c:ptCount val="3"/>
                  <c:pt idx="0">
                    <c:v>0.49487165930539351</c:v>
                  </c:pt>
                  <c:pt idx="1">
                    <c:v>0.49487165930539351</c:v>
                  </c:pt>
                  <c:pt idx="2">
                    <c:v>0.49487165930539351</c:v>
                  </c:pt>
                </c:numCache>
              </c:numRef>
            </c:plus>
            <c:minus>
              <c:numRef>
                <c:f>'[1]tesis data'!$N$3:$N$5</c:f>
                <c:numCache>
                  <c:formatCode>General</c:formatCode>
                  <c:ptCount val="3"/>
                  <c:pt idx="0">
                    <c:v>0.49487165930539351</c:v>
                  </c:pt>
                  <c:pt idx="1">
                    <c:v>0.49487165930539351</c:v>
                  </c:pt>
                  <c:pt idx="2">
                    <c:v>0.49487165930539351</c:v>
                  </c:pt>
                </c:numCache>
              </c:numRef>
            </c:minus>
          </c:errBars>
          <c:cat>
            <c:strRef>
              <c:f>'[1]tesis data'!$L$3:$L$5</c:f>
              <c:strCache>
                <c:ptCount val="3"/>
                <c:pt idx="0">
                  <c:v>Control</c:v>
                </c:pt>
                <c:pt idx="1">
                  <c:v>Paracetamol</c:v>
                </c:pt>
                <c:pt idx="2">
                  <c:v>Metamizole</c:v>
                </c:pt>
              </c:strCache>
            </c:strRef>
          </c:cat>
          <c:val>
            <c:numRef>
              <c:f>'[1]tesis data'!$M$3:$M$5</c:f>
              <c:numCache>
                <c:formatCode>General</c:formatCode>
                <c:ptCount val="3"/>
                <c:pt idx="0">
                  <c:v>2.5714285714285716</c:v>
                </c:pt>
                <c:pt idx="1">
                  <c:v>2.5714285714285716</c:v>
                </c:pt>
                <c:pt idx="2">
                  <c:v>0.5714285714285714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8571776"/>
        <c:axId val="83231104"/>
      </c:barChart>
      <c:catAx>
        <c:axId val="78571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/>
                </a:pPr>
                <a:r>
                  <a:rPr lang="id-ID" sz="1000" b="1" i="0" baseline="0">
                    <a:effectLst/>
                  </a:rPr>
                  <a:t>Group of treatment</a:t>
                </a:r>
                <a:endParaRPr lang="id-ID" sz="1000">
                  <a:effectLst/>
                </a:endParaRPr>
              </a:p>
            </c:rich>
          </c:tx>
          <c:layout/>
          <c:overlay val="0"/>
        </c:title>
        <c:majorTickMark val="out"/>
        <c:minorTickMark val="none"/>
        <c:tickLblPos val="nextTo"/>
        <c:crossAx val="83231104"/>
        <c:crosses val="autoZero"/>
        <c:auto val="1"/>
        <c:lblAlgn val="ctr"/>
        <c:lblOffset val="100"/>
        <c:noMultiLvlLbl val="0"/>
      </c:catAx>
      <c:valAx>
        <c:axId val="8323110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id-ID"/>
                  <a:t>Mucosa</a:t>
                </a:r>
                <a:r>
                  <a:rPr lang="id-ID" baseline="0"/>
                  <a:t> </a:t>
                </a:r>
                <a:r>
                  <a:rPr lang="en-US"/>
                  <a:t>anastomos</a:t>
                </a:r>
                <a:r>
                  <a:rPr lang="id-ID"/>
                  <a:t>es</a:t>
                </a:r>
                <a:r>
                  <a:rPr lang="en-US"/>
                  <a:t> </a:t>
                </a:r>
                <a:r>
                  <a:rPr lang="id-ID"/>
                  <a:t>score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85717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d-ID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'IC 50 proliferation'!$P$17</c:f>
              <c:strCache>
                <c:ptCount val="1"/>
                <c:pt idx="0">
                  <c:v>A</c:v>
                </c:pt>
              </c:strCache>
            </c:strRef>
          </c:tx>
          <c:spPr>
            <a:ln w="19050">
              <a:noFill/>
            </a:ln>
          </c:spPr>
          <c:trendline>
            <c:trendlineType val="linear"/>
            <c:dispRSqr val="0"/>
            <c:dispEq val="1"/>
            <c:trendlineLbl>
              <c:layout/>
              <c:numFmt formatCode="General" sourceLinked="0"/>
            </c:trendlineLbl>
          </c:trendline>
          <c:xVal>
            <c:numRef>
              <c:f>'IC 50 proliferation'!$O$18:$O$20</c:f>
              <c:numCache>
                <c:formatCode>General</c:formatCode>
                <c:ptCount val="3"/>
                <c:pt idx="0">
                  <c:v>0.69897000433601886</c:v>
                </c:pt>
                <c:pt idx="1">
                  <c:v>1.6989700043360187</c:v>
                </c:pt>
                <c:pt idx="2">
                  <c:v>2.3979400086720375</c:v>
                </c:pt>
              </c:numCache>
            </c:numRef>
          </c:xVal>
          <c:yVal>
            <c:numRef>
              <c:f>'IC 50 proliferation'!$P$18:$P$20</c:f>
              <c:numCache>
                <c:formatCode>General</c:formatCode>
                <c:ptCount val="3"/>
                <c:pt idx="0">
                  <c:v>3.91</c:v>
                </c:pt>
                <c:pt idx="1">
                  <c:v>4.5850000000000009</c:v>
                </c:pt>
                <c:pt idx="2">
                  <c:v>5.23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269120"/>
        <c:axId val="83270656"/>
      </c:scatterChart>
      <c:valAx>
        <c:axId val="83269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83270656"/>
        <c:crosses val="autoZero"/>
        <c:crossBetween val="midCat"/>
      </c:valAx>
      <c:valAx>
        <c:axId val="832706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326912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d-ID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'IC 50 proliferation'!$Q$17</c:f>
              <c:strCache>
                <c:ptCount val="1"/>
                <c:pt idx="0">
                  <c:v>B</c:v>
                </c:pt>
              </c:strCache>
            </c:strRef>
          </c:tx>
          <c:spPr>
            <a:ln w="19050">
              <a:noFill/>
            </a:ln>
          </c:spPr>
          <c:trendline>
            <c:trendlineType val="linear"/>
            <c:dispRSqr val="0"/>
            <c:dispEq val="0"/>
          </c:trendline>
          <c:xVal>
            <c:numRef>
              <c:f>'IC 50 proliferation'!$O$18:$O$20</c:f>
              <c:numCache>
                <c:formatCode>General</c:formatCode>
                <c:ptCount val="3"/>
                <c:pt idx="0">
                  <c:v>0.69897000433601886</c:v>
                </c:pt>
                <c:pt idx="1">
                  <c:v>1.6989700043360187</c:v>
                </c:pt>
                <c:pt idx="2">
                  <c:v>2.3979400086720375</c:v>
                </c:pt>
              </c:numCache>
            </c:numRef>
          </c:xVal>
          <c:yVal>
            <c:numRef>
              <c:f>'IC 50 proliferation'!$Q$18:$Q$20</c:f>
              <c:numCache>
                <c:formatCode>General</c:formatCode>
                <c:ptCount val="3"/>
                <c:pt idx="0">
                  <c:v>5.0799999999999992</c:v>
                </c:pt>
                <c:pt idx="1">
                  <c:v>4.12</c:v>
                </c:pt>
                <c:pt idx="2">
                  <c:v>5.4850000000000003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60096"/>
        <c:axId val="78261632"/>
      </c:scatterChart>
      <c:valAx>
        <c:axId val="782600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8261632"/>
        <c:crosses val="autoZero"/>
        <c:crossBetween val="midCat"/>
      </c:valAx>
      <c:valAx>
        <c:axId val="782616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826009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d-ID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'IC 50 proliferation'!$P$3</c:f>
              <c:strCache>
                <c:ptCount val="1"/>
                <c:pt idx="0">
                  <c:v>A</c:v>
                </c:pt>
              </c:strCache>
            </c:strRef>
          </c:tx>
          <c:spPr>
            <a:ln w="19050">
              <a:noFill/>
            </a:ln>
          </c:spPr>
          <c:trendline>
            <c:trendlineType val="linear"/>
            <c:dispRSqr val="0"/>
            <c:dispEq val="1"/>
            <c:trendlineLbl>
              <c:numFmt formatCode="General" sourceLinked="0"/>
            </c:trendlineLbl>
          </c:trendline>
          <c:xVal>
            <c:numRef>
              <c:f>'IC 50 proliferation'!$O$4:$O$6</c:f>
              <c:numCache>
                <c:formatCode>General</c:formatCode>
                <c:ptCount val="3"/>
                <c:pt idx="0">
                  <c:v>0.69897000433601886</c:v>
                </c:pt>
                <c:pt idx="1">
                  <c:v>1.6989700043360187</c:v>
                </c:pt>
                <c:pt idx="2">
                  <c:v>2.3979400086720375</c:v>
                </c:pt>
              </c:numCache>
            </c:numRef>
          </c:xVal>
          <c:yVal>
            <c:numRef>
              <c:f>'IC 50 proliferation'!$P$4:$P$6</c:f>
              <c:numCache>
                <c:formatCode>General</c:formatCode>
                <c:ptCount val="3"/>
                <c:pt idx="0">
                  <c:v>4.2766666666666673</c:v>
                </c:pt>
                <c:pt idx="1">
                  <c:v>4.3766666666666669</c:v>
                </c:pt>
                <c:pt idx="2">
                  <c:v>5.1766666666666667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83136"/>
        <c:axId val="78284672"/>
      </c:scatterChart>
      <c:valAx>
        <c:axId val="782831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8284672"/>
        <c:crosses val="autoZero"/>
        <c:crossBetween val="midCat"/>
      </c:valAx>
      <c:valAx>
        <c:axId val="782846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828313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d-ID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'IC 50 proliferation'!$Q$3</c:f>
              <c:strCache>
                <c:ptCount val="1"/>
                <c:pt idx="0">
                  <c:v>B</c:v>
                </c:pt>
              </c:strCache>
            </c:strRef>
          </c:tx>
          <c:spPr>
            <a:ln w="19050">
              <a:noFill/>
            </a:ln>
          </c:spPr>
          <c:trendline>
            <c:trendlineType val="linear"/>
            <c:dispRSqr val="0"/>
            <c:dispEq val="1"/>
            <c:trendlineLbl>
              <c:numFmt formatCode="General" sourceLinked="0"/>
            </c:trendlineLbl>
          </c:trendline>
          <c:xVal>
            <c:numRef>
              <c:f>'IC 50 proliferation'!$O$4:$O$6</c:f>
              <c:numCache>
                <c:formatCode>General</c:formatCode>
                <c:ptCount val="3"/>
                <c:pt idx="0">
                  <c:v>0.69897000433601886</c:v>
                </c:pt>
                <c:pt idx="1">
                  <c:v>1.6989700043360187</c:v>
                </c:pt>
                <c:pt idx="2">
                  <c:v>2.3979400086720375</c:v>
                </c:pt>
              </c:numCache>
            </c:numRef>
          </c:xVal>
          <c:yVal>
            <c:numRef>
              <c:f>'IC 50 proliferation'!$Q$4:$Q$6</c:f>
              <c:numCache>
                <c:formatCode>General</c:formatCode>
                <c:ptCount val="3"/>
                <c:pt idx="0">
                  <c:v>3.52</c:v>
                </c:pt>
                <c:pt idx="1">
                  <c:v>4.2</c:v>
                </c:pt>
                <c:pt idx="2">
                  <c:v>5.07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736064"/>
        <c:axId val="85746048"/>
      </c:scatterChart>
      <c:valAx>
        <c:axId val="857360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85746048"/>
        <c:crosses val="autoZero"/>
        <c:crossBetween val="midCat"/>
      </c:valAx>
      <c:valAx>
        <c:axId val="857460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573606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d-ID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'IC 50 proliferation'!$R$3</c:f>
              <c:strCache>
                <c:ptCount val="1"/>
                <c:pt idx="0">
                  <c:v>C</c:v>
                </c:pt>
              </c:strCache>
            </c:strRef>
          </c:tx>
          <c:spPr>
            <a:ln w="19050">
              <a:noFill/>
            </a:ln>
          </c:spPr>
          <c:trendline>
            <c:trendlineType val="linear"/>
            <c:dispRSqr val="0"/>
            <c:dispEq val="1"/>
            <c:trendlineLbl>
              <c:numFmt formatCode="General" sourceLinked="0"/>
            </c:trendlineLbl>
          </c:trendline>
          <c:xVal>
            <c:numRef>
              <c:f>'IC 50 proliferation'!$O$4:$O$6</c:f>
              <c:numCache>
                <c:formatCode>General</c:formatCode>
                <c:ptCount val="3"/>
                <c:pt idx="0">
                  <c:v>0.69897000433601886</c:v>
                </c:pt>
                <c:pt idx="1">
                  <c:v>1.6989700043360187</c:v>
                </c:pt>
                <c:pt idx="2">
                  <c:v>2.3979400086720375</c:v>
                </c:pt>
              </c:numCache>
            </c:numRef>
          </c:xVal>
          <c:yVal>
            <c:numRef>
              <c:f>'IC 50 proliferation'!$R$4:$R$6</c:f>
              <c:numCache>
                <c:formatCode>General</c:formatCode>
                <c:ptCount val="3"/>
                <c:pt idx="0">
                  <c:v>5.05</c:v>
                </c:pt>
                <c:pt idx="1">
                  <c:v>5.6366666666666667</c:v>
                </c:pt>
                <c:pt idx="2">
                  <c:v>4.6766666666666667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766912"/>
        <c:axId val="85768448"/>
      </c:scatterChart>
      <c:valAx>
        <c:axId val="857669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85768448"/>
        <c:crosses val="autoZero"/>
        <c:crossBetween val="midCat"/>
      </c:valAx>
      <c:valAx>
        <c:axId val="857684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576691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d-ID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'IC 50 proliferation'!$R$17</c:f>
              <c:strCache>
                <c:ptCount val="1"/>
                <c:pt idx="0">
                  <c:v>C</c:v>
                </c:pt>
              </c:strCache>
            </c:strRef>
          </c:tx>
          <c:spPr>
            <a:ln w="28575">
              <a:noFill/>
            </a:ln>
          </c:spPr>
          <c:trendline>
            <c:trendlineType val="linear"/>
            <c:dispRSqr val="0"/>
            <c:dispEq val="0"/>
          </c:trendline>
          <c:trendline>
            <c:trendlineType val="linear"/>
            <c:dispRSqr val="0"/>
            <c:dispEq val="1"/>
            <c:trendlineLbl>
              <c:numFmt formatCode="General" sourceLinked="0"/>
            </c:trendlineLbl>
          </c:trendline>
          <c:xVal>
            <c:numRef>
              <c:f>'IC 50 proliferation'!$O$18:$O$20</c:f>
              <c:numCache>
                <c:formatCode>General</c:formatCode>
                <c:ptCount val="3"/>
                <c:pt idx="0">
                  <c:v>0.69897000433601886</c:v>
                </c:pt>
                <c:pt idx="1">
                  <c:v>1.6989700043360187</c:v>
                </c:pt>
                <c:pt idx="2">
                  <c:v>2.3979400086720375</c:v>
                </c:pt>
              </c:numCache>
            </c:numRef>
          </c:xVal>
          <c:yVal>
            <c:numRef>
              <c:f>'IC 50 proliferation'!$R$18:$R$20</c:f>
              <c:numCache>
                <c:formatCode>General</c:formatCode>
                <c:ptCount val="3"/>
                <c:pt idx="0">
                  <c:v>4.9400000000000004</c:v>
                </c:pt>
                <c:pt idx="1">
                  <c:v>5.293333333333333</c:v>
                </c:pt>
                <c:pt idx="2">
                  <c:v>5.1766666666666667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864448"/>
        <c:axId val="85865984"/>
      </c:scatterChart>
      <c:valAx>
        <c:axId val="858644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85865984"/>
        <c:crosses val="autoZero"/>
        <c:crossBetween val="midCat"/>
      </c:valAx>
      <c:valAx>
        <c:axId val="858659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5864448"/>
        <c:crosses val="autoZero"/>
        <c:crossBetween val="midCat"/>
      </c:valAx>
    </c:plotArea>
    <c:legend>
      <c:legendPos val="r"/>
      <c:legendEntry>
        <c:idx val="2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d-ID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id-ID"/>
              <a:t>IC 50 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'IC 50 proliferation'!$F$30</c:f>
              <c:strCache>
                <c:ptCount val="1"/>
                <c:pt idx="0">
                  <c:v>Average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'IC 50 proliferation'!$G$31:$G$32</c:f>
                <c:numCache>
                  <c:formatCode>General</c:formatCode>
                  <c:ptCount val="2"/>
                  <c:pt idx="0">
                    <c:v>4.0846894761304187</c:v>
                  </c:pt>
                  <c:pt idx="1">
                    <c:v>71.736092279626547</c:v>
                  </c:pt>
                </c:numCache>
              </c:numRef>
            </c:plus>
            <c:minus>
              <c:numRef>
                <c:f>'IC 50 proliferation'!$G$31:$G$32</c:f>
                <c:numCache>
                  <c:formatCode>General</c:formatCode>
                  <c:ptCount val="2"/>
                  <c:pt idx="0">
                    <c:v>4.0846894761304187</c:v>
                  </c:pt>
                  <c:pt idx="1">
                    <c:v>71.736092279626547</c:v>
                  </c:pt>
                </c:numCache>
              </c:numRef>
            </c:minus>
          </c:errBars>
          <c:cat>
            <c:strRef>
              <c:f>'IC 50 proliferation'!$B$31:$B$32</c:f>
              <c:strCache>
                <c:ptCount val="2"/>
                <c:pt idx="0">
                  <c:v>Paracetamol</c:v>
                </c:pt>
                <c:pt idx="1">
                  <c:v>Metamizole</c:v>
                </c:pt>
              </c:strCache>
            </c:strRef>
          </c:cat>
          <c:val>
            <c:numRef>
              <c:f>'IC 50 proliferation'!$F$31:$F$32</c:f>
              <c:numCache>
                <c:formatCode>General</c:formatCode>
                <c:ptCount val="2"/>
                <c:pt idx="0">
                  <c:v>240.73</c:v>
                </c:pt>
                <c:pt idx="1">
                  <c:v>53.903333333333336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5897600"/>
        <c:axId val="85899136"/>
      </c:barChart>
      <c:catAx>
        <c:axId val="85897600"/>
        <c:scaling>
          <c:orientation val="minMax"/>
        </c:scaling>
        <c:delete val="0"/>
        <c:axPos val="b"/>
        <c:majorTickMark val="out"/>
        <c:minorTickMark val="none"/>
        <c:tickLblPos val="nextTo"/>
        <c:crossAx val="85899136"/>
        <c:crosses val="autoZero"/>
        <c:auto val="1"/>
        <c:lblAlgn val="ctr"/>
        <c:lblOffset val="100"/>
        <c:noMultiLvlLbl val="0"/>
      </c:catAx>
      <c:valAx>
        <c:axId val="858991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858976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d-ID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id-ID" baseline="0"/>
              <a:t>Fibroblast Migration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'[2]rerata migrasi 24 jam'!$Q$26</c:f>
              <c:strCache>
                <c:ptCount val="1"/>
                <c:pt idx="0">
                  <c:v>Mean</c:v>
                </c:pt>
              </c:strCache>
            </c:strRef>
          </c:tx>
          <c:spPr>
            <a:solidFill>
              <a:schemeClr val="tx1">
                <a:lumMod val="65000"/>
                <a:lumOff val="35000"/>
              </a:schemeClr>
            </a:solidFill>
            <a:ln>
              <a:solidFill>
                <a:schemeClr val="tx1"/>
              </a:solidFill>
            </a:ln>
          </c:spPr>
          <c:invertIfNegative val="0"/>
          <c:dPt>
            <c:idx val="1"/>
            <c:invertIfNegative val="0"/>
            <c:bubble3D val="0"/>
            <c:spPr>
              <a:solidFill>
                <a:srgbClr val="00B050"/>
              </a:solidFill>
              <a:ln>
                <a:solidFill>
                  <a:schemeClr val="tx1"/>
                </a:solidFill>
              </a:ln>
            </c:spPr>
          </c:dPt>
          <c:dPt>
            <c:idx val="2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ln>
                <a:solidFill>
                  <a:schemeClr val="tx1"/>
                </a:solidFill>
              </a:ln>
            </c:spPr>
          </c:dPt>
          <c:dPt>
            <c:idx val="3"/>
            <c:invertIfNegative val="0"/>
            <c:bubble3D val="0"/>
            <c:spPr>
              <a:solidFill>
                <a:srgbClr val="00B050"/>
              </a:solidFill>
              <a:ln>
                <a:solidFill>
                  <a:schemeClr val="tx1"/>
                </a:solidFill>
              </a:ln>
            </c:spPr>
          </c:dPt>
          <c:dPt>
            <c:idx val="4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ln>
                <a:solidFill>
                  <a:schemeClr val="tx1"/>
                </a:solidFill>
              </a:ln>
            </c:spPr>
          </c:dPt>
          <c:dPt>
            <c:idx val="5"/>
            <c:invertIfNegative val="0"/>
            <c:bubble3D val="0"/>
            <c:spPr>
              <a:solidFill>
                <a:srgbClr val="00B050"/>
              </a:solidFill>
              <a:ln>
                <a:solidFill>
                  <a:schemeClr val="tx1"/>
                </a:solidFill>
              </a:ln>
            </c:spPr>
          </c:dPt>
          <c:dPt>
            <c:idx val="6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ln>
                <a:solidFill>
                  <a:schemeClr val="tx1"/>
                </a:solidFill>
              </a:ln>
            </c:spPr>
          </c:dPt>
          <c:errBars>
            <c:errBarType val="both"/>
            <c:errValType val="cust"/>
            <c:noEndCap val="0"/>
            <c:plus>
              <c:numRef>
                <c:f>'[2]rerata migrasi 24 jam'!$R$27:$R$33</c:f>
                <c:numCache>
                  <c:formatCode>General</c:formatCode>
                  <c:ptCount val="7"/>
                  <c:pt idx="0">
                    <c:v>1.7669144480326904</c:v>
                  </c:pt>
                  <c:pt idx="1">
                    <c:v>0.41519874758963299</c:v>
                  </c:pt>
                  <c:pt idx="2">
                    <c:v>0.28932104428587063</c:v>
                  </c:pt>
                  <c:pt idx="3">
                    <c:v>0.19754493159785197</c:v>
                  </c:pt>
                  <c:pt idx="4">
                    <c:v>0.5137314473535759</c:v>
                  </c:pt>
                  <c:pt idx="5">
                    <c:v>0.44101700647480718</c:v>
                  </c:pt>
                  <c:pt idx="6">
                    <c:v>1.3543214783302622</c:v>
                  </c:pt>
                </c:numCache>
              </c:numRef>
            </c:plus>
            <c:minus>
              <c:numRef>
                <c:f>'[2]rerata migrasi 24 jam'!$R$27:$R$33</c:f>
                <c:numCache>
                  <c:formatCode>General</c:formatCode>
                  <c:ptCount val="7"/>
                  <c:pt idx="0">
                    <c:v>1.7669144480326904</c:v>
                  </c:pt>
                  <c:pt idx="1">
                    <c:v>0.41519874758963299</c:v>
                  </c:pt>
                  <c:pt idx="2">
                    <c:v>0.28932104428587063</c:v>
                  </c:pt>
                  <c:pt idx="3">
                    <c:v>0.19754493159785197</c:v>
                  </c:pt>
                  <c:pt idx="4">
                    <c:v>0.5137314473535759</c:v>
                  </c:pt>
                  <c:pt idx="5">
                    <c:v>0.44101700647480718</c:v>
                  </c:pt>
                  <c:pt idx="6">
                    <c:v>1.3543214783302622</c:v>
                  </c:pt>
                </c:numCache>
              </c:numRef>
            </c:minus>
          </c:errBars>
          <c:cat>
            <c:multiLvlStrRef>
              <c:f>'[2]rerata migrasi 24 jam'!$O$27:$P$33</c:f>
              <c:multiLvlStrCache>
                <c:ptCount val="2"/>
                <c:lvl>
                  <c:pt idx="1">
                    <c:v>MTZ</c:v>
                  </c:pt>
                </c:lvl>
                <c:lvl>
                  <c:pt idx="0">
                    <c:v>250 μg/ml</c:v>
                  </c:pt>
                  <c:pt idx="1">
                    <c:v>PCT</c:v>
                  </c:pt>
                </c:lvl>
                <c:lvl>
                  <c:pt idx="1">
                    <c:v>MTZ</c:v>
                  </c:pt>
                </c:lvl>
                <c:lvl>
                  <c:pt idx="0">
                    <c:v>50 μg/ml</c:v>
                  </c:pt>
                  <c:pt idx="1">
                    <c:v>PCT</c:v>
                  </c:pt>
                </c:lvl>
                <c:lvl>
                  <c:pt idx="1">
                    <c:v>MTZ</c:v>
                  </c:pt>
                </c:lvl>
                <c:lvl>
                  <c:pt idx="0">
                    <c:v>5 μg/ml</c:v>
                  </c:pt>
                  <c:pt idx="1">
                    <c:v>PCT</c:v>
                  </c:pt>
                </c:lvl>
                <c:lvl>
                  <c:pt idx="0">
                    <c:v>Control</c:v>
                  </c:pt>
                </c:lvl>
              </c:multiLvlStrCache>
            </c:multiLvlStrRef>
          </c:cat>
          <c:val>
            <c:numRef>
              <c:f>'[2]rerata migrasi 24 jam'!$Q$27:$Q$33</c:f>
              <c:numCache>
                <c:formatCode>General</c:formatCode>
                <c:ptCount val="7"/>
                <c:pt idx="0">
                  <c:v>5.9433333333333325</c:v>
                </c:pt>
                <c:pt idx="1">
                  <c:v>2.5249999999999999</c:v>
                </c:pt>
                <c:pt idx="2">
                  <c:v>3.336666666666666</c:v>
                </c:pt>
                <c:pt idx="3">
                  <c:v>2.8639999999999994</c:v>
                </c:pt>
                <c:pt idx="4">
                  <c:v>3.0399999999999996</c:v>
                </c:pt>
                <c:pt idx="5">
                  <c:v>4.0820000000000007</c:v>
                </c:pt>
                <c:pt idx="6">
                  <c:v>2.2966666666666664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5799680"/>
        <c:axId val="85801600"/>
      </c:barChart>
      <c:catAx>
        <c:axId val="857996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id-ID"/>
                  <a:t>Group</a:t>
                </a:r>
                <a:r>
                  <a:rPr lang="id-ID" baseline="0"/>
                  <a:t> of treatment</a:t>
                </a:r>
                <a:endParaRPr lang="en-US"/>
              </a:p>
            </c:rich>
          </c:tx>
          <c:layout/>
          <c:overlay val="0"/>
        </c:title>
        <c:majorTickMark val="out"/>
        <c:minorTickMark val="none"/>
        <c:tickLblPos val="nextTo"/>
        <c:txPr>
          <a:bodyPr/>
          <a:lstStyle/>
          <a:p>
            <a:pPr>
              <a:defRPr b="1"/>
            </a:pPr>
            <a:endParaRPr lang="id-ID"/>
          </a:p>
        </c:txPr>
        <c:crossAx val="85801600"/>
        <c:crosses val="autoZero"/>
        <c:auto val="1"/>
        <c:lblAlgn val="ctr"/>
        <c:lblOffset val="100"/>
        <c:noMultiLvlLbl val="0"/>
      </c:catAx>
      <c:valAx>
        <c:axId val="8580160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id-ID" baseline="0"/>
                  <a:t>Distance of fibroblast migration (mm)</a:t>
                </a:r>
              </a:p>
            </c:rich>
          </c:tx>
          <c:layout>
            <c:manualLayout>
              <c:xMode val="edge"/>
              <c:yMode val="edge"/>
              <c:x val="3.0555555555555555E-2"/>
              <c:y val="0.118371842863904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857996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d-ID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/>
            </a:pPr>
            <a:r>
              <a:rPr lang="id-ID" sz="1400"/>
              <a:t>Collagen Synthesis</a:t>
            </a:r>
          </a:p>
        </c:rich>
      </c:tx>
      <c:layout>
        <c:manualLayout>
          <c:xMode val="edge"/>
          <c:yMode val="edge"/>
          <c:x val="0.36951377952755904"/>
          <c:y val="3.652968036529680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invertIfNegative val="0"/>
          <c:dPt>
            <c:idx val="0"/>
            <c:invertIfNegative val="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>
                <a:solidFill>
                  <a:schemeClr val="tx1"/>
                </a:solidFill>
              </a:ln>
            </c:spPr>
          </c:dPt>
          <c:dPt>
            <c:idx val="1"/>
            <c:invertIfNegative val="0"/>
            <c:bubble3D val="0"/>
            <c:spPr>
              <a:solidFill>
                <a:srgbClr val="00B050"/>
              </a:solidFill>
              <a:ln>
                <a:solidFill>
                  <a:schemeClr val="tx1"/>
                </a:solidFill>
              </a:ln>
            </c:spPr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solidFill>
                  <a:schemeClr val="tx1"/>
                </a:solidFill>
              </a:ln>
            </c:spPr>
          </c:dPt>
          <c:dPt>
            <c:idx val="3"/>
            <c:invertIfNegative val="0"/>
            <c:bubble3D val="0"/>
            <c:spPr>
              <a:solidFill>
                <a:srgbClr val="00B050"/>
              </a:solidFill>
              <a:ln>
                <a:solidFill>
                  <a:schemeClr val="tx1"/>
                </a:solidFill>
              </a:ln>
            </c:spPr>
          </c:dPt>
          <c:dPt>
            <c:idx val="4"/>
            <c:invertIfNegative val="0"/>
            <c:bubble3D val="0"/>
            <c:spPr>
              <a:solidFill>
                <a:schemeClr val="accent2"/>
              </a:solidFill>
              <a:ln>
                <a:solidFill>
                  <a:schemeClr val="tx1"/>
                </a:solidFill>
              </a:ln>
            </c:spPr>
          </c:dPt>
          <c:dPt>
            <c:idx val="5"/>
            <c:invertIfNegative val="0"/>
            <c:bubble3D val="0"/>
            <c:spPr>
              <a:solidFill>
                <a:srgbClr val="00B050"/>
              </a:solidFill>
              <a:ln>
                <a:solidFill>
                  <a:schemeClr val="tx1"/>
                </a:solidFill>
              </a:ln>
            </c:spPr>
          </c:dPt>
          <c:dPt>
            <c:idx val="6"/>
            <c:invertIfNegative val="0"/>
            <c:bubble3D val="0"/>
            <c:spPr>
              <a:solidFill>
                <a:schemeClr val="accent2"/>
              </a:solidFill>
              <a:ln>
                <a:solidFill>
                  <a:schemeClr val="tx1"/>
                </a:solidFill>
              </a:ln>
            </c:spPr>
          </c:dPt>
          <c:errBars>
            <c:errBarType val="both"/>
            <c:errValType val="cust"/>
            <c:noEndCap val="0"/>
            <c:plus>
              <c:numRef>
                <c:f>'Collagen synthesis'!$B$8:$H$8</c:f>
                <c:numCache>
                  <c:formatCode>General</c:formatCode>
                  <c:ptCount val="7"/>
                  <c:pt idx="0">
                    <c:v>8.3266639978645304E-3</c:v>
                  </c:pt>
                  <c:pt idx="1">
                    <c:v>1.5132745950421614E-2</c:v>
                  </c:pt>
                  <c:pt idx="2">
                    <c:v>1.418919776919522E-2</c:v>
                  </c:pt>
                  <c:pt idx="3">
                    <c:v>1.3279056191361414E-2</c:v>
                  </c:pt>
                  <c:pt idx="4">
                    <c:v>1.0263202878893769E-2</c:v>
                  </c:pt>
                  <c:pt idx="5">
                    <c:v>7.8102496759066536E-3</c:v>
                  </c:pt>
                  <c:pt idx="6">
                    <c:v>1.9008769905844335E-2</c:v>
                  </c:pt>
                </c:numCache>
              </c:numRef>
            </c:plus>
            <c:minus>
              <c:numRef>
                <c:f>'Collagen synthesis'!$B$8:$H$8</c:f>
                <c:numCache>
                  <c:formatCode>General</c:formatCode>
                  <c:ptCount val="7"/>
                  <c:pt idx="0">
                    <c:v>8.3266639978645304E-3</c:v>
                  </c:pt>
                  <c:pt idx="1">
                    <c:v>1.5132745950421614E-2</c:v>
                  </c:pt>
                  <c:pt idx="2">
                    <c:v>1.418919776919522E-2</c:v>
                  </c:pt>
                  <c:pt idx="3">
                    <c:v>1.3279056191361414E-2</c:v>
                  </c:pt>
                  <c:pt idx="4">
                    <c:v>1.0263202878893769E-2</c:v>
                  </c:pt>
                  <c:pt idx="5">
                    <c:v>7.8102496759066536E-3</c:v>
                  </c:pt>
                  <c:pt idx="6">
                    <c:v>1.9008769905844335E-2</c:v>
                  </c:pt>
                </c:numCache>
              </c:numRef>
            </c:minus>
          </c:errBars>
          <c:cat>
            <c:multiLvlStrRef>
              <c:f>'Collagen synthesis'!$B$2:$H$3</c:f>
              <c:multiLvlStrCache>
                <c:ptCount val="7"/>
                <c:lvl>
                  <c:pt idx="0">
                    <c:v>Control</c:v>
                  </c:pt>
                  <c:pt idx="1">
                    <c:v>PCT</c:v>
                  </c:pt>
                  <c:pt idx="2">
                    <c:v>MTZ</c:v>
                  </c:pt>
                  <c:pt idx="3">
                    <c:v>PCT</c:v>
                  </c:pt>
                  <c:pt idx="4">
                    <c:v>MTZ</c:v>
                  </c:pt>
                  <c:pt idx="5">
                    <c:v>PCT</c:v>
                  </c:pt>
                  <c:pt idx="6">
                    <c:v>MTZ</c:v>
                  </c:pt>
                </c:lvl>
                <c:lvl>
                  <c:pt idx="1">
                    <c:v>5 μg/ml</c:v>
                  </c:pt>
                  <c:pt idx="3">
                    <c:v>50 μg/ml</c:v>
                  </c:pt>
                  <c:pt idx="5">
                    <c:v>250 μg/ml</c:v>
                  </c:pt>
                </c:lvl>
              </c:multiLvlStrCache>
            </c:multiLvlStrRef>
          </c:cat>
          <c:val>
            <c:numRef>
              <c:f>'Collagen synthesis'!$B$7:$H$7</c:f>
              <c:numCache>
                <c:formatCode>General</c:formatCode>
                <c:ptCount val="7"/>
                <c:pt idx="0">
                  <c:v>0.11666666666666665</c:v>
                </c:pt>
                <c:pt idx="1">
                  <c:v>8.2000000000000003E-2</c:v>
                </c:pt>
                <c:pt idx="2">
                  <c:v>8.533333333333333E-2</c:v>
                </c:pt>
                <c:pt idx="3">
                  <c:v>7.6666666666666675E-2</c:v>
                </c:pt>
                <c:pt idx="4">
                  <c:v>9.4666666666666677E-2</c:v>
                </c:pt>
                <c:pt idx="5">
                  <c:v>7.2000000000000008E-2</c:v>
                </c:pt>
                <c:pt idx="6">
                  <c:v>8.3666666666666667E-2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023488"/>
        <c:axId val="82997632"/>
      </c:barChart>
      <c:catAx>
        <c:axId val="770234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1"/>
                </a:pPr>
                <a:r>
                  <a:rPr lang="id-ID" sz="1100" b="1"/>
                  <a:t>Group of treatment</a:t>
                </a:r>
                <a:endParaRPr lang="en-US" sz="1100" b="1"/>
              </a:p>
            </c:rich>
          </c:tx>
          <c:layout/>
          <c:overlay val="0"/>
        </c:title>
        <c:majorTickMark val="out"/>
        <c:minorTickMark val="none"/>
        <c:tickLblPos val="nextTo"/>
        <c:txPr>
          <a:bodyPr/>
          <a:lstStyle/>
          <a:p>
            <a:pPr>
              <a:defRPr sz="1100" b="1"/>
            </a:pPr>
            <a:endParaRPr lang="id-ID"/>
          </a:p>
        </c:txPr>
        <c:crossAx val="82997632"/>
        <c:crosses val="autoZero"/>
        <c:auto val="1"/>
        <c:lblAlgn val="ctr"/>
        <c:lblOffset val="100"/>
        <c:noMultiLvlLbl val="0"/>
      </c:catAx>
      <c:valAx>
        <c:axId val="8299763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050"/>
                </a:pPr>
                <a:r>
                  <a:rPr lang="id-ID" sz="1050"/>
                  <a:t>Absorbance 570 nm</a:t>
                </a:r>
              </a:p>
            </c:rich>
          </c:tx>
          <c:layout>
            <c:manualLayout>
              <c:xMode val="edge"/>
              <c:yMode val="edge"/>
              <c:x val="3.6111111111111108E-2"/>
              <c:y val="0.18469488188976377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100" b="1"/>
            </a:pPr>
            <a:endParaRPr lang="id-ID"/>
          </a:p>
        </c:txPr>
        <c:crossAx val="770234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7" Type="http://schemas.openxmlformats.org/officeDocument/2006/relationships/chart" Target="../charts/chart10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477116</xdr:colOff>
      <xdr:row>28</xdr:row>
      <xdr:rowOff>161059</xdr:rowOff>
    </xdr:from>
    <xdr:to>
      <xdr:col>32</xdr:col>
      <xdr:colOff>172316</xdr:colOff>
      <xdr:row>42</xdr:row>
      <xdr:rowOff>62345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450273</xdr:colOff>
      <xdr:row>16</xdr:row>
      <xdr:rowOff>167121</xdr:rowOff>
    </xdr:from>
    <xdr:to>
      <xdr:col>32</xdr:col>
      <xdr:colOff>149802</xdr:colOff>
      <xdr:row>26</xdr:row>
      <xdr:rowOff>266700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24</xdr:col>
      <xdr:colOff>494435</xdr:colOff>
      <xdr:row>1</xdr:row>
      <xdr:rowOff>138545</xdr:rowOff>
    </xdr:from>
    <xdr:to>
      <xdr:col>32</xdr:col>
      <xdr:colOff>189635</xdr:colOff>
      <xdr:row>15</xdr:row>
      <xdr:rowOff>66674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421481</xdr:colOff>
      <xdr:row>17</xdr:row>
      <xdr:rowOff>164306</xdr:rowOff>
    </xdr:from>
    <xdr:to>
      <xdr:col>26</xdr:col>
      <xdr:colOff>506976</xdr:colOff>
      <xdr:row>31</xdr:row>
      <xdr:rowOff>15362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27</xdr:col>
      <xdr:colOff>575098</xdr:colOff>
      <xdr:row>17</xdr:row>
      <xdr:rowOff>129216</xdr:rowOff>
    </xdr:from>
    <xdr:to>
      <xdr:col>34</xdr:col>
      <xdr:colOff>199719</xdr:colOff>
      <xdr:row>31</xdr:row>
      <xdr:rowOff>15362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34310</xdr:colOff>
      <xdr:row>1</xdr:row>
      <xdr:rowOff>195928</xdr:rowOff>
    </xdr:from>
    <xdr:to>
      <xdr:col>26</xdr:col>
      <xdr:colOff>599665</xdr:colOff>
      <xdr:row>15</xdr:row>
      <xdr:rowOff>41173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27</xdr:col>
      <xdr:colOff>521209</xdr:colOff>
      <xdr:row>1</xdr:row>
      <xdr:rowOff>143255</xdr:rowOff>
    </xdr:from>
    <xdr:to>
      <xdr:col>34</xdr:col>
      <xdr:colOff>245807</xdr:colOff>
      <xdr:row>15</xdr:row>
      <xdr:rowOff>40029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35</xdr:col>
      <xdr:colOff>85275</xdr:colOff>
      <xdr:row>2</xdr:row>
      <xdr:rowOff>19997</xdr:rowOff>
    </xdr:from>
    <xdr:to>
      <xdr:col>41</xdr:col>
      <xdr:colOff>622644</xdr:colOff>
      <xdr:row>14</xdr:row>
      <xdr:rowOff>208426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35</xdr:col>
      <xdr:colOff>39809</xdr:colOff>
      <xdr:row>17</xdr:row>
      <xdr:rowOff>109250</xdr:rowOff>
    </xdr:from>
    <xdr:to>
      <xdr:col>41</xdr:col>
      <xdr:colOff>643505</xdr:colOff>
      <xdr:row>30</xdr:row>
      <xdr:rowOff>179305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218153</xdr:colOff>
      <xdr:row>26</xdr:row>
      <xdr:rowOff>57151</xdr:rowOff>
    </xdr:from>
    <xdr:to>
      <xdr:col>18</xdr:col>
      <xdr:colOff>1487129</xdr:colOff>
      <xdr:row>40</xdr:row>
      <xdr:rowOff>65754</xdr:rowOff>
    </xdr:to>
    <xdr:graphicFrame macro="">
      <xdr:nvGraphicFramePr>
        <xdr:cNvPr id="11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0</xdr:colOff>
      <xdr:row>2</xdr:row>
      <xdr:rowOff>0</xdr:rowOff>
    </xdr:from>
    <xdr:to>
      <xdr:col>26</xdr:col>
      <xdr:colOff>381000</xdr:colOff>
      <xdr:row>17</xdr:row>
      <xdr:rowOff>9525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466725</xdr:colOff>
      <xdr:row>10</xdr:row>
      <xdr:rowOff>66675</xdr:rowOff>
    </xdr:from>
    <xdr:to>
      <xdr:col>15</xdr:col>
      <xdr:colOff>466725</xdr:colOff>
      <xdr:row>24</xdr:row>
      <xdr:rowOff>9525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nelitian%20eko/Tesis%20Eko/A%20data/DATA%20TESIS_anastomosis%20wound%20healing%20histologic%20sco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nelitian%20eko/Tesis%20Eko/A%20data/DATA%20TESIS_MIGRASI%20FIBROBLAS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ull group"/>
      <sheetName val="Sheet2"/>
      <sheetName val="tesis data"/>
      <sheetName val="Sheet3"/>
    </sheetNames>
    <sheetDataSet>
      <sheetData sheetId="0"/>
      <sheetData sheetId="1"/>
      <sheetData sheetId="2">
        <row r="2">
          <cell r="M2" t="str">
            <v>Rerata</v>
          </cell>
        </row>
        <row r="3">
          <cell r="L3" t="str">
            <v>Control</v>
          </cell>
          <cell r="M3">
            <v>2.5714285714285716</v>
          </cell>
          <cell r="N3">
            <v>0.49487165930539351</v>
          </cell>
        </row>
        <row r="4">
          <cell r="L4" t="str">
            <v>Paracetamol</v>
          </cell>
          <cell r="M4">
            <v>2.5714285714285716</v>
          </cell>
          <cell r="N4">
            <v>0.49487165930539351</v>
          </cell>
        </row>
        <row r="5">
          <cell r="L5" t="str">
            <v>Metamizole</v>
          </cell>
          <cell r="M5">
            <v>0.5714285714285714</v>
          </cell>
          <cell r="N5">
            <v>0.49487165930539351</v>
          </cell>
        </row>
        <row r="9">
          <cell r="M9" t="str">
            <v>Rerata</v>
          </cell>
        </row>
        <row r="10">
          <cell r="L10" t="str">
            <v>Control</v>
          </cell>
          <cell r="M10">
            <v>3.8571428571428572</v>
          </cell>
          <cell r="N10">
            <v>0.34992710611188266</v>
          </cell>
        </row>
        <row r="11">
          <cell r="L11" t="str">
            <v>Paracetamol</v>
          </cell>
          <cell r="M11">
            <v>3.4285714285714284</v>
          </cell>
          <cell r="N11">
            <v>0.72843135908468359</v>
          </cell>
        </row>
        <row r="12">
          <cell r="L12" t="str">
            <v>Metamizole</v>
          </cell>
          <cell r="M12">
            <v>1.7142857142857142</v>
          </cell>
          <cell r="N12">
            <v>0.45175395145262565</v>
          </cell>
        </row>
        <row r="17">
          <cell r="M17" t="str">
            <v>Rerata</v>
          </cell>
        </row>
        <row r="18">
          <cell r="L18" t="str">
            <v>Control</v>
          </cell>
          <cell r="M18">
            <v>3.8571428571428572</v>
          </cell>
          <cell r="N18">
            <v>0.3499271061118826</v>
          </cell>
        </row>
        <row r="19">
          <cell r="L19" t="str">
            <v>Paracetamol</v>
          </cell>
          <cell r="M19">
            <v>3</v>
          </cell>
          <cell r="N19">
            <v>1.1952286093343936</v>
          </cell>
        </row>
        <row r="20">
          <cell r="L20" t="str">
            <v>Metamizole</v>
          </cell>
          <cell r="M20">
            <v>1.5714285714285714</v>
          </cell>
          <cell r="N20">
            <v>0.72843135908468359</v>
          </cell>
        </row>
      </sheetData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4JAM (1) - 040517"/>
      <sheetName val="24JAM (2) - 180517"/>
      <sheetName val="48JAM (1) - 050517"/>
      <sheetName val="48JAM (2) - 190517"/>
      <sheetName val="rerata migrasi 24 jam"/>
      <sheetName val="rerata migrasi 48 jam "/>
    </sheetNames>
    <sheetDataSet>
      <sheetData sheetId="0"/>
      <sheetData sheetId="1"/>
      <sheetData sheetId="2"/>
      <sheetData sheetId="3"/>
      <sheetData sheetId="4">
        <row r="26">
          <cell r="Q26" t="str">
            <v>Mean</v>
          </cell>
        </row>
        <row r="27">
          <cell r="O27" t="str">
            <v>Control</v>
          </cell>
          <cell r="Q27">
            <v>5.9433333333333325</v>
          </cell>
          <cell r="R27">
            <v>1.7669144480326904</v>
          </cell>
        </row>
        <row r="28">
          <cell r="O28" t="str">
            <v>5 μg/ml</v>
          </cell>
          <cell r="P28" t="str">
            <v>PCT</v>
          </cell>
          <cell r="Q28">
            <v>2.5249999999999999</v>
          </cell>
          <cell r="R28">
            <v>0.41519874758963299</v>
          </cell>
        </row>
        <row r="29">
          <cell r="P29" t="str">
            <v>MTZ</v>
          </cell>
          <cell r="Q29">
            <v>3.336666666666666</v>
          </cell>
          <cell r="R29">
            <v>0.28932104428587063</v>
          </cell>
        </row>
        <row r="30">
          <cell r="O30" t="str">
            <v>50 μg/ml</v>
          </cell>
          <cell r="P30" t="str">
            <v>PCT</v>
          </cell>
          <cell r="Q30">
            <v>2.8639999999999994</v>
          </cell>
          <cell r="R30">
            <v>0.19754493159785197</v>
          </cell>
        </row>
        <row r="31">
          <cell r="P31" t="str">
            <v>MTZ</v>
          </cell>
          <cell r="Q31">
            <v>3.0399999999999996</v>
          </cell>
          <cell r="R31">
            <v>0.5137314473535759</v>
          </cell>
        </row>
        <row r="32">
          <cell r="O32" t="str">
            <v>250 μg/ml</v>
          </cell>
          <cell r="P32" t="str">
            <v>PCT</v>
          </cell>
          <cell r="Q32">
            <v>4.0820000000000007</v>
          </cell>
          <cell r="R32">
            <v>0.44101700647480718</v>
          </cell>
        </row>
        <row r="33">
          <cell r="P33" t="str">
            <v>MTZ</v>
          </cell>
          <cell r="Q33">
            <v>2.2966666666666664</v>
          </cell>
          <cell r="R33">
            <v>1.3543214783302622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5"/>
  <sheetViews>
    <sheetView zoomScale="55" zoomScaleNormal="55" workbookViewId="0">
      <selection activeCell="AH1" sqref="AH1"/>
    </sheetView>
  </sheetViews>
  <sheetFormatPr defaultRowHeight="15" x14ac:dyDescent="0.25"/>
  <cols>
    <col min="1" max="1" width="16.7109375" customWidth="1"/>
  </cols>
  <sheetData>
    <row r="1" spans="1:23" x14ac:dyDescent="0.25">
      <c r="A1" s="281" t="s">
        <v>5</v>
      </c>
      <c r="B1" s="281"/>
      <c r="C1" s="281"/>
      <c r="D1" s="281"/>
      <c r="E1" s="281"/>
      <c r="F1" s="281"/>
      <c r="G1" s="281"/>
      <c r="H1" s="281"/>
      <c r="I1" s="281"/>
    </row>
    <row r="2" spans="1:23" ht="15.75" thickBot="1" x14ac:dyDescent="0.3">
      <c r="A2" s="280" t="s">
        <v>3</v>
      </c>
      <c r="B2" s="280" t="s">
        <v>6</v>
      </c>
      <c r="C2" s="280"/>
      <c r="D2" s="280"/>
      <c r="E2" s="280"/>
      <c r="F2" s="280"/>
      <c r="G2" s="280"/>
      <c r="H2" s="280"/>
      <c r="I2" s="280" t="s">
        <v>4</v>
      </c>
      <c r="M2" s="262" t="s">
        <v>62</v>
      </c>
      <c r="N2" s="263"/>
      <c r="O2" s="263"/>
      <c r="P2" s="263"/>
      <c r="Q2" s="263"/>
      <c r="R2" s="263"/>
      <c r="S2" s="263"/>
      <c r="T2" s="263"/>
      <c r="U2" s="263"/>
      <c r="V2" s="263"/>
      <c r="W2" s="8"/>
    </row>
    <row r="3" spans="1:23" ht="16.5" thickBot="1" x14ac:dyDescent="0.3">
      <c r="A3" s="280"/>
      <c r="B3" s="1">
        <v>1</v>
      </c>
      <c r="C3" s="1">
        <v>2</v>
      </c>
      <c r="D3" s="1">
        <v>3</v>
      </c>
      <c r="E3" s="1">
        <v>4</v>
      </c>
      <c r="F3" s="1">
        <v>5</v>
      </c>
      <c r="G3" s="1">
        <v>6</v>
      </c>
      <c r="H3" s="1">
        <v>7</v>
      </c>
      <c r="I3" s="280"/>
      <c r="M3" s="9"/>
      <c r="N3" s="10"/>
      <c r="O3" s="269" t="s">
        <v>63</v>
      </c>
      <c r="P3" s="271" t="s">
        <v>64</v>
      </c>
      <c r="Q3" s="271" t="s">
        <v>65</v>
      </c>
      <c r="R3" s="271" t="s">
        <v>66</v>
      </c>
      <c r="S3" s="276" t="s">
        <v>67</v>
      </c>
      <c r="T3" s="277"/>
      <c r="U3" s="271" t="s">
        <v>68</v>
      </c>
      <c r="V3" s="278" t="s">
        <v>69</v>
      </c>
      <c r="W3" s="8"/>
    </row>
    <row r="4" spans="1:23" ht="25.5" thickBot="1" x14ac:dyDescent="0.3">
      <c r="A4" s="2" t="s">
        <v>0</v>
      </c>
      <c r="B4" s="3">
        <v>3</v>
      </c>
      <c r="C4" s="3">
        <v>2</v>
      </c>
      <c r="D4" s="3">
        <v>2</v>
      </c>
      <c r="E4" s="3">
        <v>3</v>
      </c>
      <c r="F4" s="3">
        <v>2</v>
      </c>
      <c r="G4" s="3">
        <v>3</v>
      </c>
      <c r="H4" s="3">
        <v>3</v>
      </c>
      <c r="I4" s="3">
        <f>AVERAGE(B4:H4)</f>
        <v>2.5714285714285716</v>
      </c>
      <c r="M4" s="11"/>
      <c r="N4" s="12"/>
      <c r="O4" s="270"/>
      <c r="P4" s="272"/>
      <c r="Q4" s="272"/>
      <c r="R4" s="272"/>
      <c r="S4" s="13" t="s">
        <v>70</v>
      </c>
      <c r="T4" s="13" t="s">
        <v>71</v>
      </c>
      <c r="U4" s="272"/>
      <c r="V4" s="279"/>
      <c r="W4" s="8"/>
    </row>
    <row r="5" spans="1:23" x14ac:dyDescent="0.25">
      <c r="A5" s="2" t="s">
        <v>1</v>
      </c>
      <c r="B5" s="3">
        <v>0</v>
      </c>
      <c r="C5" s="3">
        <v>0</v>
      </c>
      <c r="D5" s="3">
        <v>1</v>
      </c>
      <c r="E5" s="3">
        <v>0</v>
      </c>
      <c r="F5" s="3">
        <v>1</v>
      </c>
      <c r="G5" s="3">
        <v>1</v>
      </c>
      <c r="H5" s="3">
        <v>1</v>
      </c>
      <c r="I5" s="3">
        <f t="shared" ref="I5:I6" si="0">AVERAGE(B5:H5)</f>
        <v>0.5714285714285714</v>
      </c>
      <c r="M5" s="254" t="s">
        <v>102</v>
      </c>
      <c r="N5" s="14" t="s">
        <v>72</v>
      </c>
      <c r="O5" s="15">
        <v>7</v>
      </c>
      <c r="P5" s="16">
        <v>3.8571428571428572</v>
      </c>
      <c r="Q5" s="17">
        <v>0.37796447300922725</v>
      </c>
      <c r="R5" s="17">
        <v>0.14285714285714288</v>
      </c>
      <c r="S5" s="16">
        <v>3.5075840212650191</v>
      </c>
      <c r="T5" s="16">
        <v>4.2067016930206949</v>
      </c>
      <c r="U5" s="18">
        <v>3</v>
      </c>
      <c r="V5" s="19">
        <v>4</v>
      </c>
      <c r="W5" s="8"/>
    </row>
    <row r="6" spans="1:23" x14ac:dyDescent="0.25">
      <c r="A6" s="2" t="s">
        <v>2</v>
      </c>
      <c r="B6" s="3">
        <v>3</v>
      </c>
      <c r="C6" s="3">
        <v>3</v>
      </c>
      <c r="D6" s="3">
        <v>3</v>
      </c>
      <c r="E6" s="3">
        <v>3</v>
      </c>
      <c r="F6" s="3">
        <v>2</v>
      </c>
      <c r="G6" s="3">
        <v>2</v>
      </c>
      <c r="H6" s="3">
        <v>2</v>
      </c>
      <c r="I6" s="3">
        <f t="shared" si="0"/>
        <v>2.5714285714285716</v>
      </c>
      <c r="M6" s="248"/>
      <c r="N6" s="20" t="s">
        <v>73</v>
      </c>
      <c r="O6" s="21">
        <v>7</v>
      </c>
      <c r="P6" s="22">
        <v>3</v>
      </c>
      <c r="Q6" s="23">
        <v>1.2909944487358056</v>
      </c>
      <c r="R6" s="23">
        <v>0.4879500364742666</v>
      </c>
      <c r="S6" s="22">
        <v>1.806029272984548</v>
      </c>
      <c r="T6" s="22">
        <v>4.1939707270154516</v>
      </c>
      <c r="U6" s="24">
        <v>1</v>
      </c>
      <c r="V6" s="25">
        <v>4</v>
      </c>
      <c r="W6" s="8"/>
    </row>
    <row r="7" spans="1:23" x14ac:dyDescent="0.25">
      <c r="M7" s="248"/>
      <c r="N7" s="20" t="s">
        <v>74</v>
      </c>
      <c r="O7" s="21">
        <v>7</v>
      </c>
      <c r="P7" s="22">
        <v>1.5714285714285714</v>
      </c>
      <c r="Q7" s="23">
        <v>0.7867957924694432</v>
      </c>
      <c r="R7" s="23">
        <v>0.2973808570665904</v>
      </c>
      <c r="S7" s="22">
        <v>0.84376382796871419</v>
      </c>
      <c r="T7" s="22">
        <v>2.2990933148884287</v>
      </c>
      <c r="U7" s="24">
        <v>1</v>
      </c>
      <c r="V7" s="25">
        <v>3</v>
      </c>
      <c r="W7" s="8"/>
    </row>
    <row r="8" spans="1:23" x14ac:dyDescent="0.25">
      <c r="A8" s="281" t="s">
        <v>7</v>
      </c>
      <c r="B8" s="281"/>
      <c r="C8" s="281"/>
      <c r="D8" s="281"/>
      <c r="E8" s="281"/>
      <c r="F8" s="281"/>
      <c r="G8" s="281"/>
      <c r="H8" s="281"/>
      <c r="I8" s="281"/>
      <c r="M8" s="255"/>
      <c r="N8" s="26" t="s">
        <v>75</v>
      </c>
      <c r="O8" s="27">
        <v>21</v>
      </c>
      <c r="P8" s="28">
        <v>2.8095238095238093</v>
      </c>
      <c r="Q8" s="29">
        <v>1.2891488517253398</v>
      </c>
      <c r="R8" s="29">
        <v>0.28131534262365582</v>
      </c>
      <c r="S8" s="28">
        <v>2.2227102876558149</v>
      </c>
      <c r="T8" s="28">
        <v>3.3963373313918037</v>
      </c>
      <c r="U8" s="30">
        <v>1</v>
      </c>
      <c r="V8" s="31">
        <v>4</v>
      </c>
      <c r="W8" s="8"/>
    </row>
    <row r="9" spans="1:23" x14ac:dyDescent="0.25">
      <c r="A9" s="280" t="s">
        <v>3</v>
      </c>
      <c r="B9" s="280" t="s">
        <v>6</v>
      </c>
      <c r="C9" s="280"/>
      <c r="D9" s="280"/>
      <c r="E9" s="280"/>
      <c r="F9" s="280"/>
      <c r="G9" s="280"/>
      <c r="H9" s="280"/>
      <c r="I9" s="280" t="s">
        <v>4</v>
      </c>
      <c r="M9" s="257" t="s">
        <v>103</v>
      </c>
      <c r="N9" s="32" t="s">
        <v>72</v>
      </c>
      <c r="O9" s="33">
        <v>7</v>
      </c>
      <c r="P9" s="34">
        <v>2.5714285714285716</v>
      </c>
      <c r="Q9" s="35">
        <v>0.53452248382484879</v>
      </c>
      <c r="R9" s="35">
        <v>0.20203050891044216</v>
      </c>
      <c r="S9" s="34">
        <v>2.0770777248827823</v>
      </c>
      <c r="T9" s="34">
        <v>3.0657794179743609</v>
      </c>
      <c r="U9" s="36">
        <v>2</v>
      </c>
      <c r="V9" s="37">
        <v>3</v>
      </c>
      <c r="W9" s="8"/>
    </row>
    <row r="10" spans="1:23" x14ac:dyDescent="0.25">
      <c r="A10" s="280"/>
      <c r="B10" s="1">
        <v>1</v>
      </c>
      <c r="C10" s="1">
        <v>2</v>
      </c>
      <c r="D10" s="1">
        <v>3</v>
      </c>
      <c r="E10" s="1">
        <v>4</v>
      </c>
      <c r="F10" s="1">
        <v>5</v>
      </c>
      <c r="G10" s="1">
        <v>6</v>
      </c>
      <c r="H10" s="1">
        <v>7</v>
      </c>
      <c r="I10" s="280"/>
      <c r="M10" s="248"/>
      <c r="N10" s="20" t="s">
        <v>73</v>
      </c>
      <c r="O10" s="21">
        <v>7</v>
      </c>
      <c r="P10" s="22">
        <v>2.5714285714285716</v>
      </c>
      <c r="Q10" s="23">
        <v>0.53452248382484879</v>
      </c>
      <c r="R10" s="23">
        <v>0.20203050891044216</v>
      </c>
      <c r="S10" s="22">
        <v>2.0770777248827823</v>
      </c>
      <c r="T10" s="22">
        <v>3.0657794179743609</v>
      </c>
      <c r="U10" s="24">
        <v>2</v>
      </c>
      <c r="V10" s="25">
        <v>3</v>
      </c>
      <c r="W10" s="8"/>
    </row>
    <row r="11" spans="1:23" x14ac:dyDescent="0.25">
      <c r="A11" s="2" t="s">
        <v>0</v>
      </c>
      <c r="B11" s="3">
        <v>3</v>
      </c>
      <c r="C11" s="3">
        <v>2</v>
      </c>
      <c r="D11" s="3">
        <v>3</v>
      </c>
      <c r="E11" s="3">
        <v>4</v>
      </c>
      <c r="F11" s="3">
        <v>4</v>
      </c>
      <c r="G11" s="3">
        <v>4</v>
      </c>
      <c r="H11" s="3">
        <v>4</v>
      </c>
      <c r="I11" s="3">
        <f t="shared" ref="I11:I13" si="1">AVERAGE(B11:H11)</f>
        <v>3.4285714285714284</v>
      </c>
      <c r="M11" s="248"/>
      <c r="N11" s="20" t="s">
        <v>74</v>
      </c>
      <c r="O11" s="21">
        <v>7</v>
      </c>
      <c r="P11" s="22">
        <v>0.5714285714285714</v>
      </c>
      <c r="Q11" s="23">
        <v>0.53452248382484879</v>
      </c>
      <c r="R11" s="23">
        <v>0.20203050891044216</v>
      </c>
      <c r="S11" s="22">
        <v>7.707772488278225E-2</v>
      </c>
      <c r="T11" s="22">
        <v>1.0657794179743605</v>
      </c>
      <c r="U11" s="24">
        <v>0</v>
      </c>
      <c r="V11" s="25">
        <v>1</v>
      </c>
      <c r="W11" s="8"/>
    </row>
    <row r="12" spans="1:23" x14ac:dyDescent="0.25">
      <c r="A12" s="2" t="s">
        <v>1</v>
      </c>
      <c r="B12" s="3">
        <v>1</v>
      </c>
      <c r="C12" s="3">
        <v>2</v>
      </c>
      <c r="D12" s="3">
        <v>2</v>
      </c>
      <c r="E12" s="3">
        <v>2</v>
      </c>
      <c r="F12" s="3">
        <v>2</v>
      </c>
      <c r="G12" s="3">
        <v>2</v>
      </c>
      <c r="H12" s="3">
        <v>1</v>
      </c>
      <c r="I12" s="3">
        <f t="shared" si="1"/>
        <v>1.7142857142857142</v>
      </c>
      <c r="M12" s="255"/>
      <c r="N12" s="26" t="s">
        <v>75</v>
      </c>
      <c r="O12" s="27">
        <v>21</v>
      </c>
      <c r="P12" s="28">
        <v>1.9047619047619047</v>
      </c>
      <c r="Q12" s="29">
        <v>1.091089451179962</v>
      </c>
      <c r="R12" s="29">
        <v>0.23809523809523811</v>
      </c>
      <c r="S12" s="28">
        <v>1.4081039411271956</v>
      </c>
      <c r="T12" s="28">
        <v>2.4014198683966139</v>
      </c>
      <c r="U12" s="30">
        <v>0</v>
      </c>
      <c r="V12" s="31">
        <v>3</v>
      </c>
      <c r="W12" s="8"/>
    </row>
    <row r="13" spans="1:23" ht="15.75" thickBot="1" x14ac:dyDescent="0.3">
      <c r="A13" s="2" t="s">
        <v>2</v>
      </c>
      <c r="B13" s="3">
        <v>3</v>
      </c>
      <c r="C13" s="3">
        <v>4</v>
      </c>
      <c r="D13" s="3">
        <v>4</v>
      </c>
      <c r="E13" s="3">
        <v>4</v>
      </c>
      <c r="F13" s="3">
        <v>4</v>
      </c>
      <c r="G13" s="3">
        <v>4</v>
      </c>
      <c r="H13" s="3">
        <v>4</v>
      </c>
      <c r="I13" s="3">
        <f t="shared" si="1"/>
        <v>3.8571428571428572</v>
      </c>
      <c r="M13" s="247" t="s">
        <v>104</v>
      </c>
      <c r="N13" s="32" t="s">
        <v>72</v>
      </c>
      <c r="O13" s="33">
        <v>7</v>
      </c>
      <c r="P13" s="34">
        <v>3.8571428571428572</v>
      </c>
      <c r="Q13" s="35">
        <v>0.37796447300922725</v>
      </c>
      <c r="R13" s="35">
        <v>0.14285714285714288</v>
      </c>
      <c r="S13" s="34">
        <v>3.5075840212650191</v>
      </c>
      <c r="T13" s="34">
        <v>4.2067016930206949</v>
      </c>
      <c r="U13" s="36">
        <v>3</v>
      </c>
      <c r="V13" s="37">
        <v>4</v>
      </c>
      <c r="W13" s="8"/>
    </row>
    <row r="14" spans="1:23" x14ac:dyDescent="0.25">
      <c r="M14" s="248"/>
      <c r="N14" s="20" t="s">
        <v>73</v>
      </c>
      <c r="O14" s="21">
        <v>7</v>
      </c>
      <c r="P14" s="22">
        <v>3.4285714285714284</v>
      </c>
      <c r="Q14" s="23">
        <v>0.78679579246944309</v>
      </c>
      <c r="R14" s="23">
        <v>0.29738085706659034</v>
      </c>
      <c r="S14" s="22">
        <v>2.7009066851115713</v>
      </c>
      <c r="T14" s="22">
        <v>4.156236172031285</v>
      </c>
      <c r="U14" s="24">
        <v>2</v>
      </c>
      <c r="V14" s="25">
        <v>4</v>
      </c>
      <c r="W14" s="8"/>
    </row>
    <row r="15" spans="1:23" x14ac:dyDescent="0.25">
      <c r="A15" s="281" t="s">
        <v>8</v>
      </c>
      <c r="B15" s="281"/>
      <c r="C15" s="281"/>
      <c r="D15" s="281"/>
      <c r="E15" s="281"/>
      <c r="F15" s="281"/>
      <c r="G15" s="281"/>
      <c r="H15" s="281"/>
      <c r="I15" s="281"/>
      <c r="M15" s="248"/>
      <c r="N15" s="20" t="s">
        <v>74</v>
      </c>
      <c r="O15" s="21">
        <v>7</v>
      </c>
      <c r="P15" s="22">
        <v>1.7142857142857142</v>
      </c>
      <c r="Q15" s="23">
        <v>0.4879500364742666</v>
      </c>
      <c r="R15" s="23">
        <v>0.18442777839082938</v>
      </c>
      <c r="S15" s="22">
        <v>1.263007197660875</v>
      </c>
      <c r="T15" s="22">
        <v>2.1655642309105536</v>
      </c>
      <c r="U15" s="24">
        <v>1</v>
      </c>
      <c r="V15" s="25">
        <v>2</v>
      </c>
      <c r="W15" s="8"/>
    </row>
    <row r="16" spans="1:23" ht="15.75" thickBot="1" x14ac:dyDescent="0.3">
      <c r="A16" s="280" t="s">
        <v>3</v>
      </c>
      <c r="B16" s="280" t="s">
        <v>6</v>
      </c>
      <c r="C16" s="280"/>
      <c r="D16" s="280"/>
      <c r="E16" s="280"/>
      <c r="F16" s="280"/>
      <c r="G16" s="280"/>
      <c r="H16" s="280"/>
      <c r="I16" s="280" t="s">
        <v>4</v>
      </c>
      <c r="M16" s="249"/>
      <c r="N16" s="38" t="s">
        <v>75</v>
      </c>
      <c r="O16" s="39">
        <v>21</v>
      </c>
      <c r="P16" s="40">
        <v>3</v>
      </c>
      <c r="Q16" s="41">
        <v>1.0954451150103321</v>
      </c>
      <c r="R16" s="41">
        <v>0.23904572186687872</v>
      </c>
      <c r="S16" s="40">
        <v>2.5013593619604291</v>
      </c>
      <c r="T16" s="40">
        <v>3.4986406380395709</v>
      </c>
      <c r="U16" s="42">
        <v>1</v>
      </c>
      <c r="V16" s="43">
        <v>4</v>
      </c>
      <c r="W16" s="8"/>
    </row>
    <row r="17" spans="1:23" x14ac:dyDescent="0.25">
      <c r="A17" s="280"/>
      <c r="B17" s="1">
        <v>1</v>
      </c>
      <c r="C17" s="1">
        <v>2</v>
      </c>
      <c r="D17" s="1">
        <v>3</v>
      </c>
      <c r="E17" s="1">
        <v>4</v>
      </c>
      <c r="F17" s="1">
        <v>5</v>
      </c>
      <c r="G17" s="1">
        <v>6</v>
      </c>
      <c r="H17" s="1">
        <v>7</v>
      </c>
      <c r="I17" s="280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</row>
    <row r="18" spans="1:23" ht="15.75" thickBot="1" x14ac:dyDescent="0.3">
      <c r="A18" s="2" t="s">
        <v>0</v>
      </c>
      <c r="B18" s="3">
        <v>2</v>
      </c>
      <c r="C18" s="3">
        <v>1</v>
      </c>
      <c r="D18" s="3">
        <v>4</v>
      </c>
      <c r="E18" s="3">
        <v>4</v>
      </c>
      <c r="F18" s="3">
        <v>4</v>
      </c>
      <c r="G18" s="3">
        <v>2</v>
      </c>
      <c r="H18" s="3">
        <v>4</v>
      </c>
      <c r="I18" s="3">
        <f t="shared" ref="I18:I20" si="2">AVERAGE(B18:H18)</f>
        <v>3</v>
      </c>
      <c r="M18" s="262" t="s">
        <v>76</v>
      </c>
      <c r="N18" s="263"/>
      <c r="O18" s="263"/>
      <c r="P18" s="263"/>
      <c r="Q18" s="263"/>
      <c r="R18" s="263"/>
      <c r="S18" s="263"/>
      <c r="T18" s="8"/>
      <c r="U18" s="8"/>
      <c r="V18" s="8"/>
      <c r="W18" s="8"/>
    </row>
    <row r="19" spans="1:23" ht="25.5" thickBot="1" x14ac:dyDescent="0.3">
      <c r="A19" s="2" t="s">
        <v>1</v>
      </c>
      <c r="B19" s="3">
        <v>2</v>
      </c>
      <c r="C19" s="3">
        <v>1</v>
      </c>
      <c r="D19" s="3">
        <v>1</v>
      </c>
      <c r="E19" s="3">
        <v>1</v>
      </c>
      <c r="F19" s="3">
        <v>1</v>
      </c>
      <c r="G19" s="3">
        <v>2</v>
      </c>
      <c r="H19" s="3">
        <v>3</v>
      </c>
      <c r="I19" s="3">
        <f t="shared" si="2"/>
        <v>1.5714285714285714</v>
      </c>
      <c r="M19" s="44"/>
      <c r="N19" s="45"/>
      <c r="O19" s="46" t="s">
        <v>77</v>
      </c>
      <c r="P19" s="47" t="s">
        <v>78</v>
      </c>
      <c r="Q19" s="47" t="s">
        <v>79</v>
      </c>
      <c r="R19" s="47" t="s">
        <v>80</v>
      </c>
      <c r="S19" s="48" t="s">
        <v>81</v>
      </c>
      <c r="T19" s="8"/>
      <c r="U19" s="8"/>
      <c r="V19" s="8"/>
      <c r="W19" s="8"/>
    </row>
    <row r="20" spans="1:23" ht="24" x14ac:dyDescent="0.25">
      <c r="A20" s="2" t="s">
        <v>2</v>
      </c>
      <c r="B20" s="3">
        <v>4</v>
      </c>
      <c r="C20" s="3">
        <v>4</v>
      </c>
      <c r="D20" s="3">
        <v>3</v>
      </c>
      <c r="E20" s="3">
        <v>4</v>
      </c>
      <c r="F20" s="3">
        <v>4</v>
      </c>
      <c r="G20" s="3">
        <v>4</v>
      </c>
      <c r="H20" s="3">
        <v>4</v>
      </c>
      <c r="I20" s="3">
        <f t="shared" si="2"/>
        <v>3.8571428571428572</v>
      </c>
      <c r="M20" s="275" t="s">
        <v>102</v>
      </c>
      <c r="N20" s="14" t="s">
        <v>82</v>
      </c>
      <c r="O20" s="49">
        <v>18.666666666666668</v>
      </c>
      <c r="P20" s="18">
        <v>2</v>
      </c>
      <c r="Q20" s="17">
        <v>9.3333333333333339</v>
      </c>
      <c r="R20" s="17">
        <v>11.529411764705884</v>
      </c>
      <c r="S20" s="69">
        <v>5.9812786410875889E-4</v>
      </c>
      <c r="T20" s="8"/>
      <c r="U20" s="8"/>
      <c r="V20" s="8"/>
      <c r="W20" s="8"/>
    </row>
    <row r="21" spans="1:23" ht="24" x14ac:dyDescent="0.25">
      <c r="M21" s="259"/>
      <c r="N21" s="20" t="s">
        <v>83</v>
      </c>
      <c r="O21" s="50">
        <v>14.571428571428571</v>
      </c>
      <c r="P21" s="24">
        <v>18</v>
      </c>
      <c r="Q21" s="23">
        <v>0.80952380952380953</v>
      </c>
      <c r="R21" s="51"/>
      <c r="S21" s="52"/>
      <c r="T21" s="8"/>
      <c r="U21" s="8"/>
      <c r="V21" s="8"/>
      <c r="W21" s="8"/>
    </row>
    <row r="22" spans="1:23" x14ac:dyDescent="0.25">
      <c r="M22" s="260"/>
      <c r="N22" s="26" t="s">
        <v>75</v>
      </c>
      <c r="O22" s="53">
        <v>33.238095238095241</v>
      </c>
      <c r="P22" s="30">
        <v>20</v>
      </c>
      <c r="Q22" s="54"/>
      <c r="R22" s="54"/>
      <c r="S22" s="55"/>
      <c r="T22" s="8"/>
      <c r="U22" s="8"/>
      <c r="V22" s="8"/>
      <c r="W22" s="8"/>
    </row>
    <row r="23" spans="1:23" ht="24" x14ac:dyDescent="0.25">
      <c r="M23" s="258" t="s">
        <v>103</v>
      </c>
      <c r="N23" s="32" t="s">
        <v>82</v>
      </c>
      <c r="O23" s="56">
        <v>18.666666666666671</v>
      </c>
      <c r="P23" s="36">
        <v>2</v>
      </c>
      <c r="Q23" s="35">
        <v>9.3333333333333357</v>
      </c>
      <c r="R23" s="35">
        <v>32.666666666666679</v>
      </c>
      <c r="S23" s="70">
        <v>1.0234903690774653E-6</v>
      </c>
      <c r="T23" s="8"/>
      <c r="U23" s="8"/>
      <c r="V23" s="8"/>
      <c r="W23" s="8"/>
    </row>
    <row r="24" spans="1:23" ht="24" customHeight="1" x14ac:dyDescent="0.25">
      <c r="M24" s="259"/>
      <c r="N24" s="20" t="s">
        <v>83</v>
      </c>
      <c r="O24" s="50">
        <v>5.1428571428571423</v>
      </c>
      <c r="P24" s="24">
        <v>18</v>
      </c>
      <c r="Q24" s="23">
        <v>0.2857142857142857</v>
      </c>
      <c r="R24" s="51"/>
      <c r="S24" s="52"/>
      <c r="T24" s="8"/>
      <c r="U24" s="8"/>
      <c r="V24" s="8"/>
      <c r="W24" s="8"/>
    </row>
    <row r="25" spans="1:23" x14ac:dyDescent="0.25">
      <c r="M25" s="260"/>
      <c r="N25" s="26" t="s">
        <v>75</v>
      </c>
      <c r="O25" s="53">
        <v>23.809523809523814</v>
      </c>
      <c r="P25" s="30">
        <v>20</v>
      </c>
      <c r="Q25" s="54"/>
      <c r="R25" s="54"/>
      <c r="S25" s="55"/>
      <c r="T25" s="8"/>
      <c r="U25" s="8"/>
      <c r="V25" s="8"/>
      <c r="W25" s="8"/>
    </row>
    <row r="26" spans="1:23" ht="24" x14ac:dyDescent="0.25">
      <c r="M26" s="258" t="s">
        <v>104</v>
      </c>
      <c r="N26" s="32" t="s">
        <v>82</v>
      </c>
      <c r="O26" s="56">
        <v>18</v>
      </c>
      <c r="P26" s="36">
        <v>2</v>
      </c>
      <c r="Q26" s="35">
        <v>9</v>
      </c>
      <c r="R26" s="35">
        <v>27</v>
      </c>
      <c r="S26" s="70">
        <v>3.8146972656250008E-6</v>
      </c>
      <c r="T26" s="8"/>
      <c r="U26" s="8"/>
      <c r="V26" s="8"/>
      <c r="W26" s="8"/>
    </row>
    <row r="27" spans="1:23" ht="24" x14ac:dyDescent="0.25">
      <c r="M27" s="259"/>
      <c r="N27" s="20" t="s">
        <v>83</v>
      </c>
      <c r="O27" s="50">
        <v>6</v>
      </c>
      <c r="P27" s="24">
        <v>18</v>
      </c>
      <c r="Q27" s="23">
        <v>0.33333333333333331</v>
      </c>
      <c r="R27" s="51"/>
      <c r="S27" s="52"/>
      <c r="T27" s="8"/>
      <c r="U27" s="8"/>
      <c r="V27" s="8"/>
      <c r="W27" s="8"/>
    </row>
    <row r="28" spans="1:23" ht="15.75" customHeight="1" thickBot="1" x14ac:dyDescent="0.3">
      <c r="M28" s="261"/>
      <c r="N28" s="38" t="s">
        <v>75</v>
      </c>
      <c r="O28" s="57">
        <v>24</v>
      </c>
      <c r="P28" s="42">
        <v>20</v>
      </c>
      <c r="Q28" s="58"/>
      <c r="R28" s="58"/>
      <c r="S28" s="59"/>
      <c r="T28" s="8"/>
      <c r="U28" s="8"/>
      <c r="V28" s="8"/>
      <c r="W28" s="8"/>
    </row>
    <row r="29" spans="1:23" x14ac:dyDescent="0.25"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</row>
    <row r="30" spans="1:23" x14ac:dyDescent="0.25"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</row>
    <row r="31" spans="1:23" ht="16.5" x14ac:dyDescent="0.25">
      <c r="M31" s="8" t="s">
        <v>84</v>
      </c>
      <c r="N31" s="8"/>
      <c r="O31" s="8"/>
      <c r="P31" s="8"/>
      <c r="Q31" s="8"/>
      <c r="R31" s="8"/>
      <c r="S31" s="8"/>
      <c r="T31" s="8"/>
      <c r="U31" s="8"/>
      <c r="V31" s="8"/>
      <c r="W31" s="8"/>
    </row>
    <row r="32" spans="1:23" x14ac:dyDescent="0.25"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</row>
    <row r="33" spans="13:23" x14ac:dyDescent="0.25">
      <c r="M33" s="262" t="s">
        <v>85</v>
      </c>
      <c r="N33" s="263"/>
      <c r="O33" s="263"/>
      <c r="P33" s="263"/>
      <c r="Q33" s="263"/>
      <c r="R33" s="263"/>
      <c r="S33" s="263"/>
      <c r="T33" s="263"/>
      <c r="U33" s="8"/>
      <c r="V33" s="8"/>
      <c r="W33" s="8"/>
    </row>
    <row r="34" spans="13:23" ht="15.75" thickBot="1" x14ac:dyDescent="0.3">
      <c r="M34" s="264" t="s">
        <v>86</v>
      </c>
      <c r="N34" s="263"/>
      <c r="O34" s="263"/>
      <c r="P34" s="263"/>
      <c r="Q34" s="263"/>
      <c r="R34" s="263"/>
      <c r="S34" s="263"/>
      <c r="T34" s="263"/>
      <c r="U34" s="8"/>
      <c r="V34" s="8"/>
      <c r="W34" s="8"/>
    </row>
    <row r="35" spans="13:23" ht="15.75" thickBot="1" x14ac:dyDescent="0.3">
      <c r="M35" s="265" t="s">
        <v>87</v>
      </c>
      <c r="N35" s="266" t="s">
        <v>88</v>
      </c>
      <c r="O35" s="267" t="s">
        <v>89</v>
      </c>
      <c r="P35" s="269" t="s">
        <v>90</v>
      </c>
      <c r="Q35" s="271" t="s">
        <v>66</v>
      </c>
      <c r="R35" s="271" t="s">
        <v>81</v>
      </c>
      <c r="S35" s="273" t="s">
        <v>91</v>
      </c>
      <c r="T35" s="274"/>
      <c r="U35" s="8"/>
      <c r="V35" s="8"/>
      <c r="W35" s="8"/>
    </row>
    <row r="36" spans="13:23" ht="25.5" thickBot="1" x14ac:dyDescent="0.3">
      <c r="M36" s="249"/>
      <c r="N36" s="253"/>
      <c r="O36" s="268"/>
      <c r="P36" s="270"/>
      <c r="Q36" s="272"/>
      <c r="R36" s="272"/>
      <c r="S36" s="13" t="s">
        <v>70</v>
      </c>
      <c r="T36" s="60" t="s">
        <v>71</v>
      </c>
      <c r="U36" s="8"/>
      <c r="V36" s="8"/>
      <c r="W36" s="8"/>
    </row>
    <row r="37" spans="13:23" x14ac:dyDescent="0.25">
      <c r="M37" s="254" t="s">
        <v>102</v>
      </c>
      <c r="N37" s="256" t="s">
        <v>72</v>
      </c>
      <c r="O37" s="14" t="s">
        <v>73</v>
      </c>
      <c r="P37" s="49">
        <v>0.85714285714285721</v>
      </c>
      <c r="Q37" s="17">
        <v>0.48092880658867038</v>
      </c>
      <c r="R37" s="17">
        <v>0.20363845872959313</v>
      </c>
      <c r="S37" s="16">
        <v>-0.37026595110599875</v>
      </c>
      <c r="T37" s="61">
        <v>2.0845516653917131</v>
      </c>
      <c r="U37" s="8"/>
      <c r="V37" s="8"/>
      <c r="W37" s="8"/>
    </row>
    <row r="38" spans="13:23" x14ac:dyDescent="0.25">
      <c r="M38" s="248"/>
      <c r="N38" s="251"/>
      <c r="O38" s="26" t="s">
        <v>74</v>
      </c>
      <c r="P38" s="62" t="s">
        <v>92</v>
      </c>
      <c r="Q38" s="29">
        <v>0.48092880658867038</v>
      </c>
      <c r="R38" s="68">
        <v>4.4516218136059216E-4</v>
      </c>
      <c r="S38" s="28">
        <v>1.0583054774654299</v>
      </c>
      <c r="T38" s="63">
        <v>3.5131230939631419</v>
      </c>
      <c r="U38" s="8"/>
      <c r="V38" s="8"/>
      <c r="W38" s="8"/>
    </row>
    <row r="39" spans="13:23" x14ac:dyDescent="0.25">
      <c r="M39" s="248"/>
      <c r="N39" s="250" t="s">
        <v>73</v>
      </c>
      <c r="O39" s="32" t="s">
        <v>72</v>
      </c>
      <c r="P39" s="56">
        <v>-0.85714285714285721</v>
      </c>
      <c r="Q39" s="35">
        <v>0.48092880658867038</v>
      </c>
      <c r="R39" s="35">
        <v>0.20363845872959313</v>
      </c>
      <c r="S39" s="34">
        <v>-2.0845516653917131</v>
      </c>
      <c r="T39" s="64">
        <v>0.37026595110599875</v>
      </c>
      <c r="U39" s="8"/>
      <c r="V39" s="8"/>
      <c r="W39" s="8"/>
    </row>
    <row r="40" spans="13:23" x14ac:dyDescent="0.25">
      <c r="M40" s="248"/>
      <c r="N40" s="251"/>
      <c r="O40" s="26" t="s">
        <v>74</v>
      </c>
      <c r="P40" s="62" t="s">
        <v>93</v>
      </c>
      <c r="Q40" s="29">
        <v>0.48092880658867038</v>
      </c>
      <c r="R40" s="68">
        <v>2.1277370601305079E-2</v>
      </c>
      <c r="S40" s="28">
        <v>0.20116262032257262</v>
      </c>
      <c r="T40" s="63">
        <v>2.6559802368202847</v>
      </c>
      <c r="U40" s="8"/>
      <c r="V40" s="8"/>
      <c r="W40" s="8"/>
    </row>
    <row r="41" spans="13:23" x14ac:dyDescent="0.25">
      <c r="M41" s="248"/>
      <c r="N41" s="250" t="s">
        <v>74</v>
      </c>
      <c r="O41" s="32" t="s">
        <v>72</v>
      </c>
      <c r="P41" s="65" t="s">
        <v>94</v>
      </c>
      <c r="Q41" s="35">
        <v>0.48092880658867038</v>
      </c>
      <c r="R41" s="35">
        <v>4.4516218136059216E-4</v>
      </c>
      <c r="S41" s="34">
        <v>-3.5131230939631419</v>
      </c>
      <c r="T41" s="64">
        <v>-1.0583054774654299</v>
      </c>
      <c r="U41" s="8"/>
      <c r="V41" s="8"/>
      <c r="W41" s="8"/>
    </row>
    <row r="42" spans="13:23" x14ac:dyDescent="0.25">
      <c r="M42" s="255"/>
      <c r="N42" s="251"/>
      <c r="O42" s="26" t="s">
        <v>73</v>
      </c>
      <c r="P42" s="62" t="s">
        <v>95</v>
      </c>
      <c r="Q42" s="29">
        <v>0.48092880658867038</v>
      </c>
      <c r="R42" s="29">
        <v>2.1277370601305079E-2</v>
      </c>
      <c r="S42" s="28">
        <v>-2.6559802368202847</v>
      </c>
      <c r="T42" s="63">
        <v>-0.20116262032257262</v>
      </c>
      <c r="U42" s="8"/>
      <c r="V42" s="8"/>
      <c r="W42" s="8"/>
    </row>
    <row r="43" spans="13:23" x14ac:dyDescent="0.25">
      <c r="M43" s="257" t="s">
        <v>103</v>
      </c>
      <c r="N43" s="250" t="s">
        <v>72</v>
      </c>
      <c r="O43" s="32" t="s">
        <v>73</v>
      </c>
      <c r="P43" s="56">
        <v>0</v>
      </c>
      <c r="Q43" s="35">
        <v>0.2857142857142857</v>
      </c>
      <c r="R43" s="35">
        <v>1</v>
      </c>
      <c r="S43" s="34">
        <v>-0.7291894894293196</v>
      </c>
      <c r="T43" s="64">
        <v>0.7291894894293196</v>
      </c>
      <c r="U43" s="8"/>
      <c r="V43" s="8"/>
      <c r="W43" s="8"/>
    </row>
    <row r="44" spans="13:23" x14ac:dyDescent="0.25">
      <c r="M44" s="248"/>
      <c r="N44" s="251"/>
      <c r="O44" s="26" t="s">
        <v>74</v>
      </c>
      <c r="P44" s="62" t="s">
        <v>96</v>
      </c>
      <c r="Q44" s="29">
        <v>0.2857142857142857</v>
      </c>
      <c r="R44" s="68">
        <v>4.4733858142187444E-6</v>
      </c>
      <c r="S44" s="28">
        <v>1.2708105105706806</v>
      </c>
      <c r="T44" s="63">
        <v>2.72918948942932</v>
      </c>
      <c r="U44" s="8"/>
      <c r="V44" s="8"/>
      <c r="W44" s="8"/>
    </row>
    <row r="45" spans="13:23" x14ac:dyDescent="0.25">
      <c r="M45" s="248"/>
      <c r="N45" s="250" t="s">
        <v>73</v>
      </c>
      <c r="O45" s="32" t="s">
        <v>72</v>
      </c>
      <c r="P45" s="56">
        <v>0</v>
      </c>
      <c r="Q45" s="35">
        <v>0.2857142857142857</v>
      </c>
      <c r="R45" s="35">
        <v>1</v>
      </c>
      <c r="S45" s="34">
        <v>-0.7291894894293196</v>
      </c>
      <c r="T45" s="64">
        <v>0.7291894894293196</v>
      </c>
      <c r="U45" s="8"/>
      <c r="V45" s="8"/>
      <c r="W45" s="8"/>
    </row>
    <row r="46" spans="13:23" x14ac:dyDescent="0.25">
      <c r="M46" s="248"/>
      <c r="N46" s="251"/>
      <c r="O46" s="26" t="s">
        <v>74</v>
      </c>
      <c r="P46" s="62" t="s">
        <v>96</v>
      </c>
      <c r="Q46" s="29">
        <v>0.2857142857142857</v>
      </c>
      <c r="R46" s="68">
        <v>4.4733858142187444E-6</v>
      </c>
      <c r="S46" s="28">
        <v>1.2708105105706806</v>
      </c>
      <c r="T46" s="63">
        <v>2.72918948942932</v>
      </c>
      <c r="U46" s="8"/>
      <c r="V46" s="8"/>
      <c r="W46" s="8"/>
    </row>
    <row r="47" spans="13:23" x14ac:dyDescent="0.25">
      <c r="M47" s="248"/>
      <c r="N47" s="250" t="s">
        <v>74</v>
      </c>
      <c r="O47" s="32" t="s">
        <v>72</v>
      </c>
      <c r="P47" s="65" t="s">
        <v>97</v>
      </c>
      <c r="Q47" s="35">
        <v>0.2857142857142857</v>
      </c>
      <c r="R47" s="35">
        <v>4.4733858142187444E-6</v>
      </c>
      <c r="S47" s="34">
        <v>-2.72918948942932</v>
      </c>
      <c r="T47" s="64">
        <v>-1.2708105105706806</v>
      </c>
      <c r="U47" s="8"/>
      <c r="V47" s="8"/>
      <c r="W47" s="8"/>
    </row>
    <row r="48" spans="13:23" x14ac:dyDescent="0.25">
      <c r="M48" s="255"/>
      <c r="N48" s="251"/>
      <c r="O48" s="26" t="s">
        <v>73</v>
      </c>
      <c r="P48" s="62" t="s">
        <v>97</v>
      </c>
      <c r="Q48" s="29">
        <v>0.2857142857142857</v>
      </c>
      <c r="R48" s="29">
        <v>4.4733858142187444E-6</v>
      </c>
      <c r="S48" s="28">
        <v>-2.72918948942932</v>
      </c>
      <c r="T48" s="63">
        <v>-1.2708105105706806</v>
      </c>
      <c r="U48" s="8"/>
      <c r="V48" s="8"/>
      <c r="W48" s="8"/>
    </row>
    <row r="49" spans="13:23" ht="15.75" thickBot="1" x14ac:dyDescent="0.3">
      <c r="M49" s="247" t="s">
        <v>104</v>
      </c>
      <c r="N49" s="250" t="s">
        <v>72</v>
      </c>
      <c r="O49" s="32" t="s">
        <v>73</v>
      </c>
      <c r="P49" s="56">
        <v>0.42857142857142883</v>
      </c>
      <c r="Q49" s="35">
        <v>0.30860669992418382</v>
      </c>
      <c r="R49" s="35">
        <v>0.36741531918662185</v>
      </c>
      <c r="S49" s="34">
        <v>-0.3590432382612111</v>
      </c>
      <c r="T49" s="64">
        <v>1.2161860954040686</v>
      </c>
      <c r="U49" s="8"/>
      <c r="V49" s="8"/>
      <c r="W49" s="8"/>
    </row>
    <row r="50" spans="13:23" x14ac:dyDescent="0.25">
      <c r="M50" s="248"/>
      <c r="N50" s="251"/>
      <c r="O50" s="26" t="s">
        <v>74</v>
      </c>
      <c r="P50" s="62" t="s">
        <v>98</v>
      </c>
      <c r="Q50" s="29">
        <v>0.30860669992418382</v>
      </c>
      <c r="R50" s="68">
        <v>4.9815303627687157E-6</v>
      </c>
      <c r="S50" s="28">
        <v>1.3552424760245032</v>
      </c>
      <c r="T50" s="63">
        <v>2.930471809689783</v>
      </c>
      <c r="U50" s="8"/>
      <c r="V50" s="8"/>
      <c r="W50" s="8"/>
    </row>
    <row r="51" spans="13:23" x14ac:dyDescent="0.25">
      <c r="M51" s="248"/>
      <c r="N51" s="250" t="s">
        <v>73</v>
      </c>
      <c r="O51" s="32" t="s">
        <v>72</v>
      </c>
      <c r="P51" s="56">
        <v>-0.42857142857142883</v>
      </c>
      <c r="Q51" s="35">
        <v>0.30860669992418382</v>
      </c>
      <c r="R51" s="35">
        <v>0.36741531918662185</v>
      </c>
      <c r="S51" s="34">
        <v>-1.2161860954040686</v>
      </c>
      <c r="T51" s="64">
        <v>0.3590432382612111</v>
      </c>
      <c r="U51" s="8"/>
      <c r="V51" s="8"/>
      <c r="W51" s="8"/>
    </row>
    <row r="52" spans="13:23" x14ac:dyDescent="0.25">
      <c r="M52" s="248"/>
      <c r="N52" s="251"/>
      <c r="O52" s="26" t="s">
        <v>74</v>
      </c>
      <c r="P52" s="62" t="s">
        <v>99</v>
      </c>
      <c r="Q52" s="29">
        <v>0.30860669992418382</v>
      </c>
      <c r="R52" s="68">
        <v>8.0583944833789722E-5</v>
      </c>
      <c r="S52" s="28">
        <v>0.92667104745307427</v>
      </c>
      <c r="T52" s="63">
        <v>2.5019003811183542</v>
      </c>
      <c r="U52" s="8"/>
      <c r="V52" s="8"/>
      <c r="W52" s="8"/>
    </row>
    <row r="53" spans="13:23" ht="15.75" thickBot="1" x14ac:dyDescent="0.3">
      <c r="M53" s="248"/>
      <c r="N53" s="252" t="s">
        <v>74</v>
      </c>
      <c r="O53" s="32" t="s">
        <v>72</v>
      </c>
      <c r="P53" s="65" t="s">
        <v>100</v>
      </c>
      <c r="Q53" s="35">
        <v>0.30860669992418382</v>
      </c>
      <c r="R53" s="35">
        <v>4.9815303627687157E-6</v>
      </c>
      <c r="S53" s="34">
        <v>-2.930471809689783</v>
      </c>
      <c r="T53" s="64">
        <v>-1.3552424760245032</v>
      </c>
      <c r="U53" s="8"/>
      <c r="V53" s="8"/>
      <c r="W53" s="8"/>
    </row>
    <row r="54" spans="13:23" ht="15.75" thickBot="1" x14ac:dyDescent="0.3">
      <c r="M54" s="249"/>
      <c r="N54" s="253"/>
      <c r="O54" s="38" t="s">
        <v>73</v>
      </c>
      <c r="P54" s="66" t="s">
        <v>101</v>
      </c>
      <c r="Q54" s="41">
        <v>0.30860669992418382</v>
      </c>
      <c r="R54" s="41">
        <v>8.0583944833789722E-5</v>
      </c>
      <c r="S54" s="40">
        <v>-2.5019003811183542</v>
      </c>
      <c r="T54" s="67">
        <v>-0.92667104745307427</v>
      </c>
      <c r="U54" s="8"/>
      <c r="V54" s="8"/>
      <c r="W54" s="8"/>
    </row>
    <row r="55" spans="13:23" x14ac:dyDescent="0.25"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</row>
  </sheetData>
  <mergeCells count="48">
    <mergeCell ref="A1:I1"/>
    <mergeCell ref="A8:I8"/>
    <mergeCell ref="A15:I15"/>
    <mergeCell ref="A9:A10"/>
    <mergeCell ref="B9:H9"/>
    <mergeCell ref="I9:I10"/>
    <mergeCell ref="A16:A17"/>
    <mergeCell ref="B16:H16"/>
    <mergeCell ref="I16:I17"/>
    <mergeCell ref="B2:H2"/>
    <mergeCell ref="I2:I3"/>
    <mergeCell ref="A2:A3"/>
    <mergeCell ref="M2:V2"/>
    <mergeCell ref="O3:O4"/>
    <mergeCell ref="P3:P4"/>
    <mergeCell ref="Q3:Q4"/>
    <mergeCell ref="R3:R4"/>
    <mergeCell ref="S3:T3"/>
    <mergeCell ref="U3:U4"/>
    <mergeCell ref="V3:V4"/>
    <mergeCell ref="M5:M8"/>
    <mergeCell ref="M9:M12"/>
    <mergeCell ref="M13:M16"/>
    <mergeCell ref="M18:S18"/>
    <mergeCell ref="M20:M22"/>
    <mergeCell ref="M23:M25"/>
    <mergeCell ref="M26:M28"/>
    <mergeCell ref="M33:T33"/>
    <mergeCell ref="M34:T34"/>
    <mergeCell ref="M35:M36"/>
    <mergeCell ref="N35:N36"/>
    <mergeCell ref="O35:O36"/>
    <mergeCell ref="P35:P36"/>
    <mergeCell ref="Q35:Q36"/>
    <mergeCell ref="R35:R36"/>
    <mergeCell ref="S35:T35"/>
    <mergeCell ref="M49:M54"/>
    <mergeCell ref="N49:N50"/>
    <mergeCell ref="N51:N52"/>
    <mergeCell ref="N53:N54"/>
    <mergeCell ref="M37:M42"/>
    <mergeCell ref="N37:N38"/>
    <mergeCell ref="N39:N40"/>
    <mergeCell ref="N41:N42"/>
    <mergeCell ref="M43:M48"/>
    <mergeCell ref="N43:N44"/>
    <mergeCell ref="N45:N46"/>
    <mergeCell ref="N47:N48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53"/>
  <sheetViews>
    <sheetView tabSelected="1" topLeftCell="A27" zoomScale="62" zoomScaleNormal="62" workbookViewId="0">
      <selection activeCell="E45" sqref="E45"/>
    </sheetView>
  </sheetViews>
  <sheetFormatPr defaultColWidth="9" defaultRowHeight="15" x14ac:dyDescent="0.25"/>
  <cols>
    <col min="1" max="1" width="10" style="129" customWidth="1"/>
    <col min="2" max="2" width="12.85546875" style="129" customWidth="1"/>
    <col min="3" max="3" width="9.140625" style="129" customWidth="1"/>
    <col min="4" max="5" width="12.7109375" style="129" customWidth="1"/>
    <col min="6" max="6" width="12.85546875" style="129" customWidth="1"/>
    <col min="7" max="7" width="9.140625" style="129" customWidth="1"/>
    <col min="8" max="8" width="13.42578125" style="129" customWidth="1"/>
    <col min="9" max="9" width="12.7109375" style="129" customWidth="1"/>
    <col min="10" max="10" width="12.85546875" style="129" customWidth="1"/>
    <col min="11" max="11" width="9.140625" style="129" customWidth="1"/>
    <col min="12" max="13" width="12.7109375" style="129" customWidth="1"/>
    <col min="14" max="18" width="10" style="129" customWidth="1"/>
    <col min="19" max="19" width="23.85546875" style="129" customWidth="1"/>
    <col min="20" max="31" width="10" style="129" customWidth="1"/>
    <col min="32" max="32" width="10" style="131" customWidth="1"/>
    <col min="33" max="33" width="10" style="130" customWidth="1"/>
    <col min="34" max="244" width="10" style="129" customWidth="1"/>
    <col min="245" max="16384" width="9" style="129"/>
  </cols>
  <sheetData>
    <row r="1" spans="1:41" ht="16.5" thickBot="1" x14ac:dyDescent="0.3">
      <c r="A1" s="160"/>
      <c r="B1" s="180" t="s">
        <v>153</v>
      </c>
      <c r="C1" s="179"/>
      <c r="D1" s="178"/>
      <c r="E1" s="178"/>
      <c r="F1" s="178"/>
      <c r="G1" s="178"/>
      <c r="H1" s="178"/>
      <c r="I1" s="178"/>
      <c r="J1" s="178"/>
      <c r="K1" s="178"/>
      <c r="L1" s="178"/>
      <c r="M1" s="177"/>
    </row>
    <row r="2" spans="1:41" ht="16.5" thickBot="1" x14ac:dyDescent="0.3">
      <c r="A2" s="159" t="s">
        <v>146</v>
      </c>
      <c r="B2" s="168" t="s">
        <v>145</v>
      </c>
      <c r="C2" s="167" t="s">
        <v>144</v>
      </c>
      <c r="D2" s="166" t="s">
        <v>139</v>
      </c>
      <c r="E2" s="165" t="s">
        <v>138</v>
      </c>
      <c r="F2" s="167" t="s">
        <v>143</v>
      </c>
      <c r="G2" s="167" t="s">
        <v>142</v>
      </c>
      <c r="H2" s="166" t="s">
        <v>139</v>
      </c>
      <c r="I2" s="167" t="s">
        <v>138</v>
      </c>
      <c r="J2" s="168" t="s">
        <v>141</v>
      </c>
      <c r="K2" s="167" t="s">
        <v>140</v>
      </c>
      <c r="L2" s="166" t="s">
        <v>139</v>
      </c>
      <c r="M2" s="165" t="s">
        <v>138</v>
      </c>
      <c r="O2" s="158"/>
      <c r="P2" s="299" t="s">
        <v>137</v>
      </c>
      <c r="Q2" s="299"/>
      <c r="R2" s="299"/>
      <c r="S2" s="299" t="s">
        <v>136</v>
      </c>
      <c r="U2" s="145"/>
      <c r="V2" s="145"/>
      <c r="W2" s="145"/>
      <c r="AA2" s="145"/>
      <c r="AB2" s="145"/>
    </row>
    <row r="3" spans="1:41" ht="16.5" thickBot="1" x14ac:dyDescent="0.3">
      <c r="A3" s="302">
        <v>5</v>
      </c>
      <c r="B3" s="146">
        <v>69</v>
      </c>
      <c r="C3" s="146">
        <v>115</v>
      </c>
      <c r="D3" s="164">
        <f t="shared" ref="D3:D11" si="0">(C3-B3)/C3</f>
        <v>0.4</v>
      </c>
      <c r="E3" s="163">
        <v>4.75</v>
      </c>
      <c r="F3" s="176">
        <v>79</v>
      </c>
      <c r="G3" s="175">
        <v>72</v>
      </c>
      <c r="H3" s="174">
        <f t="shared" ref="H3:H11" si="1">(G3-F3)/G3</f>
        <v>-9.7222222222222224E-2</v>
      </c>
      <c r="I3" s="173"/>
      <c r="J3" s="146">
        <v>19</v>
      </c>
      <c r="K3" s="146">
        <v>67</v>
      </c>
      <c r="L3" s="164">
        <f t="shared" ref="L3:L11" si="2">(K3-J3)/K3</f>
        <v>0.71641791044776115</v>
      </c>
      <c r="M3" s="163">
        <v>5.58</v>
      </c>
      <c r="O3" s="158" t="s">
        <v>135</v>
      </c>
      <c r="P3" s="156" t="s">
        <v>134</v>
      </c>
      <c r="Q3" s="146" t="s">
        <v>133</v>
      </c>
      <c r="R3" s="146" t="s">
        <v>132</v>
      </c>
      <c r="S3" s="299"/>
      <c r="W3" s="157"/>
      <c r="X3" s="146"/>
      <c r="AI3" s="145"/>
      <c r="AJ3" s="145"/>
      <c r="AK3" s="145"/>
      <c r="AL3" s="145"/>
      <c r="AM3" s="145"/>
      <c r="AN3" s="145"/>
      <c r="AO3" s="145"/>
    </row>
    <row r="4" spans="1:41" ht="16.5" thickBot="1" x14ac:dyDescent="0.3">
      <c r="A4" s="302"/>
      <c r="B4" s="146">
        <v>104</v>
      </c>
      <c r="C4" s="146">
        <v>128</v>
      </c>
      <c r="D4" s="164">
        <f t="shared" si="0"/>
        <v>0.1875</v>
      </c>
      <c r="E4" s="163">
        <v>4.12</v>
      </c>
      <c r="F4" s="176">
        <v>35</v>
      </c>
      <c r="G4" s="175">
        <v>28</v>
      </c>
      <c r="H4" s="174">
        <f t="shared" si="1"/>
        <v>-0.25</v>
      </c>
      <c r="I4" s="173"/>
      <c r="J4" s="146">
        <v>34</v>
      </c>
      <c r="K4" s="146">
        <v>63</v>
      </c>
      <c r="L4" s="164">
        <f t="shared" si="2"/>
        <v>0.46031746031746029</v>
      </c>
      <c r="M4" s="163">
        <v>4.9000000000000004</v>
      </c>
      <c r="O4" s="155">
        <f>LOG(5)</f>
        <v>0.69897000433601886</v>
      </c>
      <c r="P4" s="156">
        <f>AVERAGE(E3:E5)</f>
        <v>4.2766666666666673</v>
      </c>
      <c r="Q4" s="146">
        <f>AVERAGE(I5)</f>
        <v>3.52</v>
      </c>
      <c r="R4" s="146">
        <f>AVERAGE(M3:M5)</f>
        <v>5.05</v>
      </c>
      <c r="S4" s="129">
        <f>AVERAGE(P4:R4)</f>
        <v>4.2822222222222228</v>
      </c>
      <c r="W4" s="157"/>
      <c r="X4" s="146"/>
      <c r="AH4" s="145"/>
      <c r="AJ4" s="171"/>
      <c r="AK4" s="169"/>
      <c r="AL4" s="169"/>
      <c r="AM4" s="169"/>
      <c r="AN4" s="169"/>
      <c r="AO4" s="169"/>
    </row>
    <row r="5" spans="1:41" ht="15.75" x14ac:dyDescent="0.25">
      <c r="A5" s="302"/>
      <c r="B5" s="146">
        <v>117</v>
      </c>
      <c r="C5" s="146">
        <v>138</v>
      </c>
      <c r="D5" s="164">
        <f t="shared" si="0"/>
        <v>0.15217391304347827</v>
      </c>
      <c r="E5" s="163">
        <v>3.96</v>
      </c>
      <c r="F5" s="157">
        <v>65</v>
      </c>
      <c r="G5" s="146">
        <v>70</v>
      </c>
      <c r="H5" s="164">
        <f t="shared" si="1"/>
        <v>7.1428571428571425E-2</v>
      </c>
      <c r="I5" s="163">
        <v>3.52</v>
      </c>
      <c r="J5" s="146">
        <v>27</v>
      </c>
      <c r="K5" s="146">
        <v>43</v>
      </c>
      <c r="L5" s="164">
        <f t="shared" si="2"/>
        <v>0.37209302325581395</v>
      </c>
      <c r="M5" s="163">
        <v>4.67</v>
      </c>
      <c r="O5" s="155">
        <f>LOG(50)</f>
        <v>1.6989700043360187</v>
      </c>
      <c r="P5" s="129">
        <f>AVERAGE(E6:E8)</f>
        <v>4.3766666666666669</v>
      </c>
      <c r="Q5" s="146">
        <f>AVERAGE(I6,I8)</f>
        <v>4.2</v>
      </c>
      <c r="R5" s="146">
        <f>AVERAGE(M6:M8)</f>
        <v>5.6366666666666667</v>
      </c>
      <c r="S5" s="129">
        <f>AVERAGE(P5:R5)</f>
        <v>4.7377777777777785</v>
      </c>
      <c r="W5" s="157"/>
      <c r="X5" s="146"/>
      <c r="AH5" s="145"/>
      <c r="AJ5" s="172"/>
      <c r="AK5" s="170"/>
      <c r="AL5" s="170"/>
      <c r="AM5" s="170"/>
      <c r="AN5" s="170"/>
      <c r="AO5" s="170"/>
    </row>
    <row r="6" spans="1:41" ht="15.75" x14ac:dyDescent="0.25">
      <c r="A6" s="302">
        <v>50</v>
      </c>
      <c r="B6" s="146">
        <v>98</v>
      </c>
      <c r="C6" s="146">
        <v>115</v>
      </c>
      <c r="D6" s="164">
        <f t="shared" si="0"/>
        <v>0.14782608695652175</v>
      </c>
      <c r="E6" s="163">
        <v>3.96</v>
      </c>
      <c r="F6" s="157">
        <v>62</v>
      </c>
      <c r="G6" s="146">
        <v>72</v>
      </c>
      <c r="H6" s="164">
        <f t="shared" si="1"/>
        <v>0.1388888888888889</v>
      </c>
      <c r="I6" s="163">
        <v>3.92</v>
      </c>
      <c r="J6" s="146">
        <v>19</v>
      </c>
      <c r="K6" s="146">
        <v>67</v>
      </c>
      <c r="L6" s="164">
        <f t="shared" si="2"/>
        <v>0.71641791044776115</v>
      </c>
      <c r="M6" s="163">
        <v>5.68</v>
      </c>
      <c r="O6" s="155">
        <f>LOG(250)</f>
        <v>2.3979400086720375</v>
      </c>
      <c r="P6" s="129">
        <f>AVERAGE(E9:E11)</f>
        <v>5.1766666666666667</v>
      </c>
      <c r="Q6" s="146">
        <f>AVERAGE(I9:I11)</f>
        <v>5.07</v>
      </c>
      <c r="R6" s="146">
        <f>AVERAGE(M9:M11)</f>
        <v>4.6766666666666667</v>
      </c>
      <c r="S6" s="129">
        <f>AVERAGE(P6:R6)</f>
        <v>4.974444444444444</v>
      </c>
      <c r="W6" s="146"/>
      <c r="X6" s="146"/>
    </row>
    <row r="7" spans="1:41" ht="15.75" x14ac:dyDescent="0.25">
      <c r="A7" s="302"/>
      <c r="B7" s="146">
        <v>88</v>
      </c>
      <c r="C7" s="146">
        <v>128</v>
      </c>
      <c r="D7" s="164">
        <f t="shared" si="0"/>
        <v>0.3125</v>
      </c>
      <c r="E7" s="163">
        <v>4.5</v>
      </c>
      <c r="F7" s="176">
        <v>59</v>
      </c>
      <c r="G7" s="175">
        <v>28</v>
      </c>
      <c r="H7" s="174">
        <f t="shared" si="1"/>
        <v>-1.1071428571428572</v>
      </c>
      <c r="I7" s="173"/>
      <c r="J7" s="146">
        <v>15</v>
      </c>
      <c r="K7" s="146">
        <v>63</v>
      </c>
      <c r="L7" s="164">
        <f t="shared" si="2"/>
        <v>0.76190476190476186</v>
      </c>
      <c r="M7" s="163">
        <v>5.71</v>
      </c>
      <c r="P7" s="156"/>
      <c r="Q7" s="146"/>
      <c r="R7" s="146"/>
      <c r="W7" s="146"/>
      <c r="X7" s="146"/>
    </row>
    <row r="8" spans="1:41" ht="15.75" x14ac:dyDescent="0.25">
      <c r="A8" s="302"/>
      <c r="B8" s="146">
        <v>87</v>
      </c>
      <c r="C8" s="146">
        <v>138</v>
      </c>
      <c r="D8" s="164">
        <f t="shared" si="0"/>
        <v>0.36956521739130432</v>
      </c>
      <c r="E8" s="163">
        <v>4.67</v>
      </c>
      <c r="F8" s="157">
        <v>49</v>
      </c>
      <c r="G8" s="146">
        <v>70</v>
      </c>
      <c r="H8" s="164">
        <f t="shared" si="1"/>
        <v>0.3</v>
      </c>
      <c r="I8" s="163">
        <v>4.4800000000000004</v>
      </c>
      <c r="J8" s="146">
        <v>13</v>
      </c>
      <c r="K8" s="146">
        <v>43</v>
      </c>
      <c r="L8" s="164">
        <f t="shared" si="2"/>
        <v>0.69767441860465118</v>
      </c>
      <c r="M8" s="163">
        <v>5.52</v>
      </c>
      <c r="P8" s="156"/>
      <c r="Q8" s="146"/>
      <c r="R8" s="146"/>
      <c r="W8" s="146"/>
      <c r="X8" s="146"/>
    </row>
    <row r="9" spans="1:41" ht="15.75" x14ac:dyDescent="0.25">
      <c r="A9" s="302">
        <v>250</v>
      </c>
      <c r="B9" s="146">
        <v>59</v>
      </c>
      <c r="C9" s="146">
        <v>115</v>
      </c>
      <c r="D9" s="164">
        <f t="shared" si="0"/>
        <v>0.48695652173913045</v>
      </c>
      <c r="E9" s="163">
        <v>4.97</v>
      </c>
      <c r="F9" s="157">
        <v>23</v>
      </c>
      <c r="G9" s="146">
        <v>72</v>
      </c>
      <c r="H9" s="164">
        <f t="shared" si="1"/>
        <v>0.68055555555555558</v>
      </c>
      <c r="I9" s="163">
        <v>5.47</v>
      </c>
      <c r="J9" s="146">
        <v>36</v>
      </c>
      <c r="K9" s="146">
        <v>67</v>
      </c>
      <c r="L9" s="164">
        <f t="shared" si="2"/>
        <v>0.46268656716417911</v>
      </c>
      <c r="M9" s="163">
        <v>4.87</v>
      </c>
      <c r="Q9" s="146"/>
      <c r="R9" s="146"/>
      <c r="W9" s="157"/>
      <c r="X9" s="146"/>
    </row>
    <row r="10" spans="1:41" ht="15.75" x14ac:dyDescent="0.25">
      <c r="A10" s="302"/>
      <c r="B10" s="146">
        <v>46</v>
      </c>
      <c r="C10" s="146">
        <v>128</v>
      </c>
      <c r="D10" s="164">
        <f t="shared" si="0"/>
        <v>0.640625</v>
      </c>
      <c r="E10" s="163">
        <v>5.36</v>
      </c>
      <c r="F10" s="157">
        <v>21</v>
      </c>
      <c r="G10" s="146">
        <v>28</v>
      </c>
      <c r="H10" s="164">
        <f t="shared" si="1"/>
        <v>0.25</v>
      </c>
      <c r="I10" s="163">
        <v>4.33</v>
      </c>
      <c r="J10" s="146">
        <v>28</v>
      </c>
      <c r="K10" s="146">
        <v>63</v>
      </c>
      <c r="L10" s="164">
        <f t="shared" si="2"/>
        <v>0.55555555555555558</v>
      </c>
      <c r="M10" s="163">
        <v>5.15</v>
      </c>
      <c r="Q10" s="146"/>
      <c r="R10" s="146"/>
      <c r="W10" s="157"/>
      <c r="X10" s="146"/>
    </row>
    <row r="11" spans="1:41" ht="16.5" thickBot="1" x14ac:dyDescent="0.3">
      <c r="A11" s="302"/>
      <c r="B11" s="146">
        <v>58</v>
      </c>
      <c r="C11" s="146">
        <v>138</v>
      </c>
      <c r="D11" s="164">
        <f t="shared" si="0"/>
        <v>0.57971014492753625</v>
      </c>
      <c r="E11" s="163">
        <v>5.2</v>
      </c>
      <c r="F11" s="157">
        <v>24</v>
      </c>
      <c r="G11" s="146">
        <v>70</v>
      </c>
      <c r="H11" s="164">
        <f t="shared" si="1"/>
        <v>0.65714285714285714</v>
      </c>
      <c r="I11" s="163">
        <v>5.41</v>
      </c>
      <c r="J11" s="146">
        <v>36</v>
      </c>
      <c r="K11" s="146">
        <v>43</v>
      </c>
      <c r="L11" s="164">
        <f t="shared" si="2"/>
        <v>0.16279069767441862</v>
      </c>
      <c r="M11" s="163">
        <v>4.01</v>
      </c>
      <c r="Q11" s="146"/>
      <c r="R11" s="146"/>
      <c r="W11" s="157"/>
      <c r="X11" s="146"/>
    </row>
    <row r="12" spans="1:41" ht="15.75" x14ac:dyDescent="0.25">
      <c r="A12" s="154"/>
      <c r="B12" s="300" t="s">
        <v>131</v>
      </c>
      <c r="C12" s="301"/>
      <c r="D12" s="152" t="s">
        <v>130</v>
      </c>
      <c r="E12" s="151" t="s">
        <v>129</v>
      </c>
      <c r="F12" s="301" t="s">
        <v>131</v>
      </c>
      <c r="G12" s="301"/>
      <c r="H12" s="152" t="s">
        <v>130</v>
      </c>
      <c r="I12" s="151" t="s">
        <v>129</v>
      </c>
      <c r="J12" s="301" t="s">
        <v>131</v>
      </c>
      <c r="K12" s="301"/>
      <c r="L12" s="152" t="s">
        <v>130</v>
      </c>
      <c r="M12" s="151" t="s">
        <v>129</v>
      </c>
      <c r="Q12" s="145"/>
      <c r="W12" s="145"/>
    </row>
    <row r="13" spans="1:41" ht="16.5" thickBot="1" x14ac:dyDescent="0.3">
      <c r="A13" s="150"/>
      <c r="B13" s="297" t="s">
        <v>152</v>
      </c>
      <c r="C13" s="298"/>
      <c r="D13" s="148">
        <f>(5-3.81)/0.5</f>
        <v>2.38</v>
      </c>
      <c r="E13" s="147">
        <f>10^D13</f>
        <v>239.88329190194912</v>
      </c>
      <c r="F13" s="297" t="s">
        <v>151</v>
      </c>
      <c r="G13" s="298"/>
      <c r="H13" s="148">
        <f>(5-2.73)/0.95</f>
        <v>2.3894736842105266</v>
      </c>
      <c r="I13" s="147">
        <f>10^H13</f>
        <v>245.17358879792911</v>
      </c>
      <c r="J13" s="297" t="s">
        <v>150</v>
      </c>
      <c r="K13" s="298"/>
      <c r="L13" s="148">
        <f>(5-5.38)/-0.16</f>
        <v>2.3749999999999991</v>
      </c>
      <c r="M13" s="147">
        <f>10^L13</f>
        <v>237.1373705661652</v>
      </c>
      <c r="Q13" s="146"/>
      <c r="R13" s="146"/>
      <c r="W13" s="157"/>
      <c r="X13" s="146"/>
    </row>
    <row r="14" spans="1:41" ht="15.75" x14ac:dyDescent="0.25">
      <c r="A14" s="146"/>
      <c r="B14" s="155"/>
      <c r="C14" s="155"/>
      <c r="D14" s="162"/>
      <c r="E14" s="155"/>
      <c r="F14" s="155"/>
      <c r="G14" s="155"/>
      <c r="H14" s="162"/>
      <c r="I14" s="155"/>
      <c r="J14" s="155"/>
      <c r="K14" s="155"/>
      <c r="L14" s="162"/>
      <c r="M14" s="155"/>
      <c r="Q14" s="146"/>
      <c r="R14" s="146"/>
      <c r="W14" s="157"/>
      <c r="X14" s="146"/>
    </row>
    <row r="15" spans="1:41" ht="16.5" thickBot="1" x14ac:dyDescent="0.3">
      <c r="A15" s="160"/>
      <c r="B15" s="161" t="s">
        <v>149</v>
      </c>
      <c r="C15" s="161"/>
      <c r="D15" s="160"/>
      <c r="E15" s="160"/>
      <c r="F15" s="160"/>
      <c r="G15" s="160"/>
      <c r="H15" s="160"/>
      <c r="I15" s="160"/>
      <c r="J15" s="160"/>
      <c r="K15" s="160"/>
      <c r="L15" s="160"/>
      <c r="M15" s="160"/>
      <c r="Q15" s="146"/>
      <c r="R15" s="146"/>
      <c r="W15" s="157"/>
      <c r="X15" s="146"/>
    </row>
    <row r="16" spans="1:41" ht="16.5" thickBot="1" x14ac:dyDescent="0.3">
      <c r="A16" s="159" t="s">
        <v>146</v>
      </c>
      <c r="B16" s="168" t="s">
        <v>145</v>
      </c>
      <c r="C16" s="167" t="s">
        <v>144</v>
      </c>
      <c r="D16" s="166" t="s">
        <v>139</v>
      </c>
      <c r="E16" s="165" t="s">
        <v>138</v>
      </c>
      <c r="F16" s="167" t="s">
        <v>143</v>
      </c>
      <c r="G16" s="167" t="s">
        <v>142</v>
      </c>
      <c r="H16" s="166" t="s">
        <v>139</v>
      </c>
      <c r="I16" s="167" t="s">
        <v>138</v>
      </c>
      <c r="J16" s="168" t="s">
        <v>141</v>
      </c>
      <c r="K16" s="167" t="s">
        <v>140</v>
      </c>
      <c r="L16" s="166" t="s">
        <v>139</v>
      </c>
      <c r="M16" s="165" t="s">
        <v>138</v>
      </c>
      <c r="O16" s="158"/>
      <c r="P16" s="299" t="s">
        <v>137</v>
      </c>
      <c r="Q16" s="299"/>
      <c r="R16" s="299"/>
      <c r="S16" s="299" t="s">
        <v>136</v>
      </c>
      <c r="W16" s="146"/>
      <c r="X16" s="146"/>
    </row>
    <row r="17" spans="1:30" ht="15.75" x14ac:dyDescent="0.25">
      <c r="A17" s="302">
        <v>5</v>
      </c>
      <c r="B17" s="157">
        <v>124</v>
      </c>
      <c r="C17" s="146">
        <v>115</v>
      </c>
      <c r="D17" s="164">
        <f t="shared" ref="D17:D25" si="3">(C17-B17)/C17</f>
        <v>-7.8260869565217397E-2</v>
      </c>
      <c r="E17" s="163"/>
      <c r="F17" s="146">
        <v>33</v>
      </c>
      <c r="G17" s="146">
        <v>72</v>
      </c>
      <c r="H17" s="164">
        <f>(G17-F17)/G17</f>
        <v>0.54166666666666663</v>
      </c>
      <c r="I17" s="146">
        <v>5.0999999999999996</v>
      </c>
      <c r="J17" s="157">
        <v>54</v>
      </c>
      <c r="K17" s="146">
        <v>67</v>
      </c>
      <c r="L17" s="164">
        <f t="shared" ref="L17:L25" si="4">(K17-J17)/K17</f>
        <v>0.19402985074626866</v>
      </c>
      <c r="M17" s="163">
        <v>4.12</v>
      </c>
      <c r="O17" s="158" t="s">
        <v>135</v>
      </c>
      <c r="P17" s="156" t="s">
        <v>134</v>
      </c>
      <c r="Q17" s="146" t="s">
        <v>133</v>
      </c>
      <c r="R17" s="146" t="s">
        <v>132</v>
      </c>
      <c r="S17" s="299"/>
      <c r="W17" s="146"/>
      <c r="X17" s="146"/>
    </row>
    <row r="18" spans="1:30" ht="15.75" x14ac:dyDescent="0.25">
      <c r="A18" s="302"/>
      <c r="B18" s="157">
        <v>102</v>
      </c>
      <c r="C18" s="146">
        <v>128</v>
      </c>
      <c r="D18" s="164">
        <f t="shared" si="3"/>
        <v>0.203125</v>
      </c>
      <c r="E18" s="163">
        <v>4.16</v>
      </c>
      <c r="F18" s="146">
        <v>18</v>
      </c>
      <c r="G18" s="146">
        <v>28</v>
      </c>
      <c r="H18" s="164">
        <f>(G18-F18)/G18</f>
        <v>0.35714285714285715</v>
      </c>
      <c r="I18" s="146">
        <v>4.6399999999999997</v>
      </c>
      <c r="J18" s="157">
        <v>6</v>
      </c>
      <c r="K18" s="146">
        <v>63</v>
      </c>
      <c r="L18" s="164">
        <f t="shared" si="4"/>
        <v>0.90476190476190477</v>
      </c>
      <c r="M18" s="163">
        <v>6.28</v>
      </c>
      <c r="O18" s="155">
        <f>LOG(5)</f>
        <v>0.69897000433601886</v>
      </c>
      <c r="P18" s="156">
        <f>AVERAGE(E18:E19)</f>
        <v>3.91</v>
      </c>
      <c r="Q18" s="146">
        <f>AVERAGE(I17:I19)</f>
        <v>5.0799999999999992</v>
      </c>
      <c r="R18" s="146">
        <f>AVERAGE(M17:M19)</f>
        <v>4.9400000000000004</v>
      </c>
      <c r="S18" s="129">
        <f>AVERAGE(P18:R18)</f>
        <v>4.6433333333333335</v>
      </c>
      <c r="W18" s="146"/>
      <c r="X18" s="146"/>
    </row>
    <row r="19" spans="1:30" ht="15.75" x14ac:dyDescent="0.25">
      <c r="A19" s="302"/>
      <c r="B19" s="157">
        <v>126</v>
      </c>
      <c r="C19" s="146">
        <v>138</v>
      </c>
      <c r="D19" s="164">
        <f t="shared" si="3"/>
        <v>8.6956521739130432E-2</v>
      </c>
      <c r="E19" s="163">
        <v>3.66</v>
      </c>
      <c r="F19" s="146">
        <v>22</v>
      </c>
      <c r="G19" s="146">
        <v>70</v>
      </c>
      <c r="H19" s="164"/>
      <c r="I19" s="146">
        <v>5.5</v>
      </c>
      <c r="J19" s="157">
        <v>31</v>
      </c>
      <c r="K19" s="146">
        <v>43</v>
      </c>
      <c r="L19" s="164">
        <f t="shared" si="4"/>
        <v>0.27906976744186046</v>
      </c>
      <c r="M19" s="163">
        <v>4.42</v>
      </c>
      <c r="O19" s="155">
        <f>LOG(50)</f>
        <v>1.6989700043360187</v>
      </c>
      <c r="P19" s="129">
        <f>AVERAGE(E21:E22)</f>
        <v>4.5850000000000009</v>
      </c>
      <c r="Q19" s="146">
        <f>AVERAGE(I20)</f>
        <v>4.12</v>
      </c>
      <c r="R19" s="146">
        <f>AVERAGE(M20:M22)</f>
        <v>5.293333333333333</v>
      </c>
      <c r="S19" s="129">
        <f>AVERAGE(P19:R19)</f>
        <v>4.6661111111111113</v>
      </c>
      <c r="W19" s="157"/>
      <c r="X19" s="146"/>
    </row>
    <row r="20" spans="1:30" ht="15.75" x14ac:dyDescent="0.25">
      <c r="A20" s="302">
        <v>50</v>
      </c>
      <c r="B20" s="157">
        <v>139</v>
      </c>
      <c r="C20" s="146">
        <v>115</v>
      </c>
      <c r="D20" s="164">
        <f t="shared" si="3"/>
        <v>-0.20869565217391303</v>
      </c>
      <c r="E20" s="163"/>
      <c r="F20" s="146">
        <v>58</v>
      </c>
      <c r="G20" s="146">
        <v>72</v>
      </c>
      <c r="H20" s="164">
        <f>(G20-F20)/G20</f>
        <v>0.19444444444444445</v>
      </c>
      <c r="I20" s="146">
        <v>4.12</v>
      </c>
      <c r="J20" s="157">
        <v>20</v>
      </c>
      <c r="K20" s="146">
        <v>67</v>
      </c>
      <c r="L20" s="164">
        <f t="shared" si="4"/>
        <v>0.70149253731343286</v>
      </c>
      <c r="M20" s="163">
        <v>5.52</v>
      </c>
      <c r="O20" s="155">
        <f>LOG(250)</f>
        <v>2.3979400086720375</v>
      </c>
      <c r="P20" s="129">
        <f>AVERAGE(E23:E25)</f>
        <v>5.23</v>
      </c>
      <c r="Q20" s="146">
        <f>AVERAGE(I23,I25)</f>
        <v>5.4850000000000003</v>
      </c>
      <c r="R20" s="146">
        <f>AVERAGE(M23:M25)</f>
        <v>5.1766666666666667</v>
      </c>
      <c r="S20" s="129">
        <f>AVERAGE(P20:R20)</f>
        <v>5.2972222222222216</v>
      </c>
      <c r="W20" s="157"/>
      <c r="X20" s="146"/>
    </row>
    <row r="21" spans="1:30" ht="15.75" x14ac:dyDescent="0.25">
      <c r="A21" s="302"/>
      <c r="B21" s="157">
        <v>80</v>
      </c>
      <c r="C21" s="146">
        <v>128</v>
      </c>
      <c r="D21" s="164">
        <f t="shared" si="3"/>
        <v>0.375</v>
      </c>
      <c r="E21" s="163">
        <v>4.6900000000000004</v>
      </c>
      <c r="F21" s="146">
        <v>66</v>
      </c>
      <c r="G21" s="146">
        <v>28</v>
      </c>
      <c r="H21" s="164"/>
      <c r="I21" s="146"/>
      <c r="J21" s="157">
        <v>23</v>
      </c>
      <c r="K21" s="146">
        <v>63</v>
      </c>
      <c r="L21" s="164">
        <f t="shared" si="4"/>
        <v>0.63492063492063489</v>
      </c>
      <c r="M21" s="163">
        <v>5.33</v>
      </c>
      <c r="Q21" s="146"/>
      <c r="R21" s="146"/>
      <c r="W21" s="157"/>
      <c r="X21" s="146"/>
    </row>
    <row r="22" spans="1:30" ht="15.75" x14ac:dyDescent="0.25">
      <c r="A22" s="302"/>
      <c r="B22" s="157">
        <v>96</v>
      </c>
      <c r="C22" s="146">
        <v>138</v>
      </c>
      <c r="D22" s="164">
        <f t="shared" si="3"/>
        <v>0.30434782608695654</v>
      </c>
      <c r="E22" s="163">
        <v>4.4800000000000004</v>
      </c>
      <c r="F22" s="146">
        <v>91</v>
      </c>
      <c r="G22" s="146">
        <v>70</v>
      </c>
      <c r="H22" s="164"/>
      <c r="I22" s="146"/>
      <c r="J22" s="157">
        <v>21</v>
      </c>
      <c r="K22" s="146">
        <v>43</v>
      </c>
      <c r="L22" s="164">
        <f t="shared" si="4"/>
        <v>0.51162790697674421</v>
      </c>
      <c r="M22" s="163">
        <v>5.03</v>
      </c>
      <c r="Q22" s="145"/>
      <c r="W22" s="145"/>
    </row>
    <row r="23" spans="1:30" ht="15.75" x14ac:dyDescent="0.25">
      <c r="A23" s="302">
        <v>250</v>
      </c>
      <c r="B23" s="157">
        <v>47</v>
      </c>
      <c r="C23" s="146">
        <v>115</v>
      </c>
      <c r="D23" s="164">
        <f t="shared" si="3"/>
        <v>0.59130434782608698</v>
      </c>
      <c r="E23" s="163">
        <v>5.23</v>
      </c>
      <c r="F23" s="146">
        <v>26</v>
      </c>
      <c r="G23" s="146">
        <v>72</v>
      </c>
      <c r="H23" s="164">
        <f>(G23-F23)/G23</f>
        <v>0.63888888888888884</v>
      </c>
      <c r="I23" s="146">
        <v>5.36</v>
      </c>
      <c r="J23" s="157">
        <v>18</v>
      </c>
      <c r="K23" s="146">
        <v>67</v>
      </c>
      <c r="L23" s="164">
        <f t="shared" si="4"/>
        <v>0.73134328358208955</v>
      </c>
      <c r="M23" s="163">
        <v>5.61</v>
      </c>
      <c r="Q23" s="146"/>
      <c r="R23" s="146"/>
      <c r="W23" s="157"/>
      <c r="X23" s="146"/>
    </row>
    <row r="24" spans="1:30" ht="15.75" x14ac:dyDescent="0.25">
      <c r="A24" s="302"/>
      <c r="B24" s="157">
        <v>62</v>
      </c>
      <c r="C24" s="146">
        <v>128</v>
      </c>
      <c r="D24" s="164">
        <f t="shared" si="3"/>
        <v>0.515625</v>
      </c>
      <c r="E24" s="163">
        <v>5.05</v>
      </c>
      <c r="F24" s="146">
        <v>33</v>
      </c>
      <c r="G24" s="146">
        <v>28</v>
      </c>
      <c r="H24" s="164"/>
      <c r="I24" s="146"/>
      <c r="J24" s="157">
        <v>25</v>
      </c>
      <c r="K24" s="146">
        <v>63</v>
      </c>
      <c r="L24" s="164">
        <f t="shared" si="4"/>
        <v>0.60317460317460314</v>
      </c>
      <c r="M24" s="163">
        <v>5.25</v>
      </c>
      <c r="Q24" s="146"/>
      <c r="R24" s="146"/>
      <c r="W24" s="157"/>
      <c r="X24" s="146"/>
    </row>
    <row r="25" spans="1:30" ht="16.5" thickBot="1" x14ac:dyDescent="0.3">
      <c r="A25" s="302"/>
      <c r="B25" s="157">
        <v>47</v>
      </c>
      <c r="C25" s="146">
        <v>138</v>
      </c>
      <c r="D25" s="164">
        <f t="shared" si="3"/>
        <v>0.65942028985507251</v>
      </c>
      <c r="E25" s="163">
        <v>5.41</v>
      </c>
      <c r="F25" s="146">
        <v>19</v>
      </c>
      <c r="G25" s="146">
        <v>70</v>
      </c>
      <c r="H25" s="164">
        <f>(G25-F25)/G25</f>
        <v>0.72857142857142854</v>
      </c>
      <c r="I25" s="146">
        <v>5.61</v>
      </c>
      <c r="J25" s="157">
        <v>27</v>
      </c>
      <c r="K25" s="146">
        <v>43</v>
      </c>
      <c r="L25" s="164">
        <f t="shared" si="4"/>
        <v>0.37209302325581395</v>
      </c>
      <c r="M25" s="163">
        <v>4.67</v>
      </c>
      <c r="Q25" s="146"/>
      <c r="R25" s="146"/>
      <c r="W25" s="157"/>
      <c r="X25" s="146"/>
    </row>
    <row r="26" spans="1:30" ht="15.75" x14ac:dyDescent="0.25">
      <c r="A26" s="154"/>
      <c r="B26" s="300" t="s">
        <v>131</v>
      </c>
      <c r="C26" s="301"/>
      <c r="D26" s="152" t="s">
        <v>130</v>
      </c>
      <c r="E26" s="151" t="s">
        <v>129</v>
      </c>
      <c r="F26" s="301" t="s">
        <v>131</v>
      </c>
      <c r="G26" s="301"/>
      <c r="H26" s="152" t="s">
        <v>130</v>
      </c>
      <c r="I26" s="153" t="s">
        <v>129</v>
      </c>
      <c r="J26" s="300" t="s">
        <v>131</v>
      </c>
      <c r="K26" s="301"/>
      <c r="L26" s="152" t="s">
        <v>130</v>
      </c>
      <c r="M26" s="151" t="s">
        <v>129</v>
      </c>
      <c r="P26" s="156"/>
      <c r="Q26" s="146"/>
      <c r="R26" s="146"/>
      <c r="W26" s="146"/>
      <c r="X26" s="146"/>
    </row>
    <row r="27" spans="1:30" ht="16.5" thickBot="1" x14ac:dyDescent="0.3">
      <c r="A27" s="150"/>
      <c r="B27" s="297" t="s">
        <v>148</v>
      </c>
      <c r="C27" s="298"/>
      <c r="D27" s="148">
        <f>(5-3.3442)/0.7699</f>
        <v>2.1506689180413043</v>
      </c>
      <c r="E27" s="147">
        <f>10^D27</f>
        <v>141.47148688251113</v>
      </c>
      <c r="F27" s="298" t="s">
        <v>147</v>
      </c>
      <c r="G27" s="298"/>
      <c r="H27" s="148">
        <f>(5-4.84)/0.15</f>
        <v>1.0666666666666678</v>
      </c>
      <c r="I27" s="149">
        <f>10^H27</f>
        <v>11.659144011798347</v>
      </c>
      <c r="J27" s="297" t="s">
        <v>154</v>
      </c>
      <c r="K27" s="298"/>
      <c r="L27" s="148">
        <f>(5-4.86)/0.15</f>
        <v>0.93333333333333124</v>
      </c>
      <c r="M27" s="147">
        <f>10^L27</f>
        <v>8.5769589859089006</v>
      </c>
      <c r="P27" s="156"/>
      <c r="Q27" s="146"/>
      <c r="R27" s="146"/>
      <c r="W27" s="146"/>
      <c r="X27" s="146"/>
    </row>
    <row r="28" spans="1:30" ht="15.75" x14ac:dyDescent="0.25">
      <c r="A28" s="160"/>
      <c r="B28" s="155"/>
      <c r="C28" s="155"/>
      <c r="D28" s="162"/>
      <c r="E28" s="155"/>
      <c r="F28" s="155"/>
      <c r="G28" s="155"/>
      <c r="H28" s="162"/>
      <c r="I28" s="155"/>
      <c r="J28" s="155"/>
      <c r="K28" s="155"/>
      <c r="L28" s="162"/>
      <c r="M28" s="155"/>
      <c r="P28" s="156"/>
      <c r="Q28" s="146"/>
      <c r="R28" s="146"/>
      <c r="W28" s="146"/>
      <c r="X28" s="146"/>
    </row>
    <row r="29" spans="1:30" ht="16.5" thickBot="1" x14ac:dyDescent="0.3">
      <c r="A29" s="146"/>
      <c r="AB29" s="145"/>
      <c r="AC29" s="145"/>
      <c r="AD29" s="145"/>
    </row>
    <row r="30" spans="1:30" ht="15.75" thickBot="1" x14ac:dyDescent="0.3">
      <c r="B30" s="142"/>
      <c r="C30" s="144">
        <v>1</v>
      </c>
      <c r="D30" s="144">
        <v>2</v>
      </c>
      <c r="E30" s="143">
        <v>3</v>
      </c>
      <c r="F30" s="142" t="s">
        <v>4</v>
      </c>
      <c r="G30" s="142" t="s">
        <v>127</v>
      </c>
    </row>
    <row r="31" spans="1:30" ht="15.75" x14ac:dyDescent="0.25">
      <c r="B31" s="141" t="s">
        <v>0</v>
      </c>
      <c r="C31" s="140">
        <v>239.88</v>
      </c>
      <c r="D31" s="140">
        <v>245.17</v>
      </c>
      <c r="E31" s="139">
        <v>237.14</v>
      </c>
      <c r="F31" s="138">
        <f>AVERAGE(C31:E31)</f>
        <v>240.73</v>
      </c>
      <c r="G31" s="138">
        <v>4.0846894761304187</v>
      </c>
    </row>
    <row r="32" spans="1:30" ht="15.75" x14ac:dyDescent="0.25">
      <c r="B32" s="141" t="s">
        <v>1</v>
      </c>
      <c r="C32" s="140">
        <v>141.47</v>
      </c>
      <c r="D32" s="140">
        <v>11.66</v>
      </c>
      <c r="E32" s="139">
        <v>8.58</v>
      </c>
      <c r="F32" s="138">
        <f>AVERAGE(C32:E32)</f>
        <v>53.903333333333336</v>
      </c>
      <c r="G32" s="138">
        <v>71.736092279626547</v>
      </c>
    </row>
    <row r="33" spans="2:29" ht="16.5" thickBot="1" x14ac:dyDescent="0.3">
      <c r="B33" s="137"/>
      <c r="C33" s="136"/>
      <c r="D33" s="135"/>
      <c r="E33" s="134"/>
      <c r="F33" s="133"/>
      <c r="G33" s="133"/>
    </row>
    <row r="37" spans="2:29" x14ac:dyDescent="0.25">
      <c r="AC37" s="132"/>
    </row>
    <row r="39" spans="2:29" x14ac:dyDescent="0.25">
      <c r="AC39" s="132"/>
    </row>
    <row r="43" spans="2:29" ht="15.75" thickBot="1" x14ac:dyDescent="0.25">
      <c r="B43" s="282" t="s">
        <v>156</v>
      </c>
      <c r="C43" s="283"/>
      <c r="D43" s="283"/>
      <c r="E43" s="283"/>
      <c r="F43" s="283"/>
      <c r="G43" s="283"/>
      <c r="H43" s="181"/>
      <c r="I43" s="181"/>
      <c r="J43" s="181"/>
      <c r="K43" s="181"/>
      <c r="L43" s="181"/>
    </row>
    <row r="44" spans="2:29" ht="24.75" thickBot="1" x14ac:dyDescent="0.25">
      <c r="B44" s="182"/>
      <c r="C44" s="183" t="s">
        <v>157</v>
      </c>
      <c r="D44" s="184" t="s">
        <v>63</v>
      </c>
      <c r="E44" s="185" t="s">
        <v>64</v>
      </c>
      <c r="F44" s="185" t="s">
        <v>65</v>
      </c>
      <c r="G44" s="186" t="s">
        <v>158</v>
      </c>
      <c r="H44" s="181"/>
      <c r="I44" s="181"/>
      <c r="J44" s="181"/>
      <c r="K44" s="181"/>
      <c r="L44" s="181"/>
    </row>
    <row r="45" spans="2:29" ht="15.75" thickBot="1" x14ac:dyDescent="0.25">
      <c r="B45" s="284" t="s">
        <v>159</v>
      </c>
      <c r="C45" s="187" t="s">
        <v>73</v>
      </c>
      <c r="D45" s="188">
        <v>3</v>
      </c>
      <c r="E45" s="189">
        <v>240.73099999999999</v>
      </c>
      <c r="F45" s="190">
        <v>4.0835551912518655</v>
      </c>
      <c r="G45" s="191">
        <v>2.3576416889199585</v>
      </c>
      <c r="H45" s="181"/>
      <c r="I45" s="181"/>
      <c r="J45" s="181"/>
      <c r="K45" s="181"/>
      <c r="L45" s="181"/>
    </row>
    <row r="46" spans="2:29" ht="15.75" thickBot="1" x14ac:dyDescent="0.25">
      <c r="B46" s="285"/>
      <c r="C46" s="192" t="s">
        <v>160</v>
      </c>
      <c r="D46" s="193">
        <v>3</v>
      </c>
      <c r="E46" s="194">
        <v>53.896666666666668</v>
      </c>
      <c r="F46" s="195">
        <v>75.856365147120869</v>
      </c>
      <c r="G46" s="196">
        <v>43.795692837436782</v>
      </c>
      <c r="H46" s="181"/>
      <c r="I46" s="181"/>
      <c r="J46" s="181"/>
      <c r="K46" s="181"/>
      <c r="L46" s="181"/>
    </row>
    <row r="47" spans="2:29" x14ac:dyDescent="0.2"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</row>
    <row r="48" spans="2:29" ht="15.75" thickBot="1" x14ac:dyDescent="0.3">
      <c r="B48" s="282" t="s">
        <v>161</v>
      </c>
      <c r="C48" s="283"/>
      <c r="D48" s="283"/>
      <c r="E48" s="283"/>
      <c r="F48" s="283"/>
      <c r="G48" s="283"/>
      <c r="H48" s="283"/>
      <c r="I48" s="283"/>
      <c r="J48" s="283"/>
      <c r="K48" s="283"/>
      <c r="L48" s="283"/>
    </row>
    <row r="49" spans="2:12" x14ac:dyDescent="0.2">
      <c r="B49" s="197"/>
      <c r="C49" s="198"/>
      <c r="D49" s="286" t="s">
        <v>162</v>
      </c>
      <c r="E49" s="287"/>
      <c r="F49" s="288" t="s">
        <v>163</v>
      </c>
      <c r="G49" s="289"/>
      <c r="H49" s="289"/>
      <c r="I49" s="289"/>
      <c r="J49" s="289"/>
      <c r="K49" s="289"/>
      <c r="L49" s="290"/>
    </row>
    <row r="50" spans="2:12" x14ac:dyDescent="0.2">
      <c r="B50" s="199"/>
      <c r="C50" s="200"/>
      <c r="D50" s="291" t="s">
        <v>164</v>
      </c>
      <c r="E50" s="292"/>
      <c r="F50" s="293" t="s">
        <v>164</v>
      </c>
      <c r="G50" s="294"/>
      <c r="H50" s="294"/>
      <c r="I50" s="294"/>
      <c r="J50" s="292"/>
      <c r="K50" s="295" t="s">
        <v>165</v>
      </c>
      <c r="L50" s="296"/>
    </row>
    <row r="51" spans="2:12" ht="24.75" thickBot="1" x14ac:dyDescent="0.25">
      <c r="B51" s="201"/>
      <c r="C51" s="202"/>
      <c r="D51" s="203" t="s">
        <v>80</v>
      </c>
      <c r="E51" s="204" t="s">
        <v>81</v>
      </c>
      <c r="F51" s="204" t="s">
        <v>166</v>
      </c>
      <c r="G51" s="204" t="s">
        <v>78</v>
      </c>
      <c r="H51" s="204" t="s">
        <v>167</v>
      </c>
      <c r="I51" s="204" t="s">
        <v>168</v>
      </c>
      <c r="J51" s="204" t="s">
        <v>169</v>
      </c>
      <c r="K51" s="204" t="s">
        <v>170</v>
      </c>
      <c r="L51" s="205" t="s">
        <v>171</v>
      </c>
    </row>
    <row r="52" spans="2:12" ht="36.75" thickBot="1" x14ac:dyDescent="0.3">
      <c r="B52" s="284" t="s">
        <v>159</v>
      </c>
      <c r="C52" s="187" t="s">
        <v>172</v>
      </c>
      <c r="D52" s="206">
        <v>14.286295209539544</v>
      </c>
      <c r="E52" s="207">
        <v>1.9440478400446395E-2</v>
      </c>
      <c r="F52" s="207">
        <v>4.2598755438873077</v>
      </c>
      <c r="G52" s="208">
        <v>4</v>
      </c>
      <c r="H52" s="207">
        <v>1.3054898107041241E-2</v>
      </c>
      <c r="I52" s="190">
        <v>186.83433333333332</v>
      </c>
      <c r="J52" s="190">
        <v>43.859106072108268</v>
      </c>
      <c r="K52" s="190">
        <v>65.061932961077517</v>
      </c>
      <c r="L52" s="191">
        <v>308.60673370558914</v>
      </c>
    </row>
    <row r="53" spans="2:12" ht="48.75" thickBot="1" x14ac:dyDescent="0.3">
      <c r="B53" s="285"/>
      <c r="C53" s="192" t="s">
        <v>173</v>
      </c>
      <c r="D53" s="209"/>
      <c r="E53" s="210"/>
      <c r="F53" s="211">
        <v>4.2598755438873068</v>
      </c>
      <c r="G53" s="211">
        <v>2.0115917537427999</v>
      </c>
      <c r="H53" s="211">
        <v>5.041793022742249E-2</v>
      </c>
      <c r="I53" s="195">
        <v>186.83433333333332</v>
      </c>
      <c r="J53" s="195">
        <v>43.859106072108275</v>
      </c>
      <c r="K53" s="195">
        <v>-0.8379054500304306</v>
      </c>
      <c r="L53" s="196">
        <v>374.50657211669704</v>
      </c>
    </row>
  </sheetData>
  <mergeCells count="31">
    <mergeCell ref="P2:R2"/>
    <mergeCell ref="S2:S3"/>
    <mergeCell ref="A3:A5"/>
    <mergeCell ref="F12:G12"/>
    <mergeCell ref="J12:K12"/>
    <mergeCell ref="A6:A8"/>
    <mergeCell ref="P16:R16"/>
    <mergeCell ref="S16:S17"/>
    <mergeCell ref="B26:C26"/>
    <mergeCell ref="A9:A11"/>
    <mergeCell ref="B12:C12"/>
    <mergeCell ref="A17:A19"/>
    <mergeCell ref="A20:A22"/>
    <mergeCell ref="A23:A25"/>
    <mergeCell ref="F26:G26"/>
    <mergeCell ref="J26:K26"/>
    <mergeCell ref="D50:E50"/>
    <mergeCell ref="F50:J50"/>
    <mergeCell ref="K50:L50"/>
    <mergeCell ref="B52:B53"/>
    <mergeCell ref="B13:C13"/>
    <mergeCell ref="F13:G13"/>
    <mergeCell ref="J13:K13"/>
    <mergeCell ref="B27:C27"/>
    <mergeCell ref="F27:G27"/>
    <mergeCell ref="J27:K27"/>
    <mergeCell ref="B43:G43"/>
    <mergeCell ref="B45:B46"/>
    <mergeCell ref="B48:L48"/>
    <mergeCell ref="D49:E49"/>
    <mergeCell ref="F49:L49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8"/>
  <sheetViews>
    <sheetView topLeftCell="P1" workbookViewId="0">
      <selection activeCell="W3" sqref="W3"/>
    </sheetView>
  </sheetViews>
  <sheetFormatPr defaultColWidth="15.7109375" defaultRowHeight="15" x14ac:dyDescent="0.25"/>
  <cols>
    <col min="1" max="16384" width="15.7109375" style="4"/>
  </cols>
  <sheetData>
    <row r="1" spans="1:21" x14ac:dyDescent="0.25">
      <c r="A1" s="329" t="s">
        <v>59</v>
      </c>
      <c r="B1" s="329"/>
      <c r="C1" s="329"/>
      <c r="D1" s="329"/>
      <c r="E1" s="329"/>
      <c r="G1" s="329" t="s">
        <v>58</v>
      </c>
      <c r="H1" s="329"/>
      <c r="I1" s="329"/>
      <c r="J1" s="329"/>
      <c r="K1" s="329"/>
      <c r="M1" s="311" t="s">
        <v>62</v>
      </c>
      <c r="N1" s="312"/>
      <c r="O1" s="312"/>
      <c r="P1" s="312"/>
      <c r="Q1" s="312"/>
      <c r="R1" s="312"/>
      <c r="S1" s="312"/>
      <c r="T1" s="312"/>
      <c r="U1" s="312"/>
    </row>
    <row r="2" spans="1:21" ht="15.75" thickBot="1" x14ac:dyDescent="0.3">
      <c r="A2" s="329" t="s">
        <v>3</v>
      </c>
      <c r="B2" s="329"/>
      <c r="C2" s="330" t="s">
        <v>57</v>
      </c>
      <c r="D2" s="329"/>
      <c r="E2" s="329"/>
      <c r="G2" s="329" t="s">
        <v>3</v>
      </c>
      <c r="H2" s="329"/>
      <c r="I2" s="330" t="s">
        <v>57</v>
      </c>
      <c r="J2" s="329"/>
      <c r="K2" s="329"/>
      <c r="M2" s="313" t="s">
        <v>105</v>
      </c>
      <c r="N2" s="312"/>
      <c r="O2" s="312"/>
      <c r="P2" s="312"/>
      <c r="Q2" s="312"/>
      <c r="R2" s="312"/>
      <c r="S2" s="312"/>
      <c r="T2" s="312"/>
      <c r="U2" s="312"/>
    </row>
    <row r="3" spans="1:21" ht="15.75" thickBot="1" x14ac:dyDescent="0.3">
      <c r="A3" s="5" t="s">
        <v>9</v>
      </c>
      <c r="B3" s="5" t="s">
        <v>10</v>
      </c>
      <c r="C3" s="5" t="s">
        <v>55</v>
      </c>
      <c r="D3" s="5" t="s">
        <v>54</v>
      </c>
      <c r="E3" s="5" t="s">
        <v>60</v>
      </c>
      <c r="G3" s="5" t="s">
        <v>56</v>
      </c>
      <c r="H3" s="5" t="s">
        <v>10</v>
      </c>
      <c r="I3" s="5" t="s">
        <v>55</v>
      </c>
      <c r="J3" s="5" t="s">
        <v>54</v>
      </c>
      <c r="K3" s="5" t="s">
        <v>60</v>
      </c>
      <c r="M3" s="71"/>
      <c r="N3" s="319" t="s">
        <v>63</v>
      </c>
      <c r="O3" s="321" t="s">
        <v>64</v>
      </c>
      <c r="P3" s="321" t="s">
        <v>65</v>
      </c>
      <c r="Q3" s="321" t="s">
        <v>66</v>
      </c>
      <c r="R3" s="325" t="s">
        <v>67</v>
      </c>
      <c r="S3" s="326"/>
      <c r="T3" s="321" t="s">
        <v>68</v>
      </c>
      <c r="U3" s="327" t="s">
        <v>69</v>
      </c>
    </row>
    <row r="4" spans="1:21" ht="15.75" thickBot="1" x14ac:dyDescent="0.3">
      <c r="A4" s="6" t="s">
        <v>11</v>
      </c>
      <c r="B4" s="6" t="s">
        <v>12</v>
      </c>
      <c r="C4" s="7">
        <v>8.67</v>
      </c>
      <c r="D4" s="6">
        <v>5.61</v>
      </c>
      <c r="E4" s="7">
        <f t="shared" ref="E4:E12" si="0">(C4)-D4</f>
        <v>3.0599999999999996</v>
      </c>
      <c r="G4" s="6" t="s">
        <v>14</v>
      </c>
      <c r="H4" s="6" t="s">
        <v>12</v>
      </c>
      <c r="I4" s="7">
        <v>7.73</v>
      </c>
      <c r="J4" s="6">
        <v>4.6100000000000003</v>
      </c>
      <c r="K4" s="7">
        <f t="shared" ref="K4:K12" si="1">(I4)-J4</f>
        <v>3.12</v>
      </c>
      <c r="M4" s="72"/>
      <c r="N4" s="320"/>
      <c r="O4" s="322"/>
      <c r="P4" s="322"/>
      <c r="Q4" s="322"/>
      <c r="R4" s="73" t="s">
        <v>70</v>
      </c>
      <c r="S4" s="73" t="s">
        <v>71</v>
      </c>
      <c r="T4" s="322"/>
      <c r="U4" s="328"/>
    </row>
    <row r="5" spans="1:21" x14ac:dyDescent="0.25">
      <c r="A5" s="6" t="s">
        <v>13</v>
      </c>
      <c r="B5" s="6" t="s">
        <v>12</v>
      </c>
      <c r="C5" s="7">
        <v>8.67</v>
      </c>
      <c r="D5" s="6">
        <v>4.97</v>
      </c>
      <c r="E5" s="7">
        <f t="shared" si="0"/>
        <v>3.7</v>
      </c>
      <c r="G5" s="6" t="s">
        <v>53</v>
      </c>
      <c r="H5" s="6" t="s">
        <v>12</v>
      </c>
      <c r="I5" s="7">
        <v>7.73</v>
      </c>
      <c r="J5" s="6">
        <v>4.0599999999999996</v>
      </c>
      <c r="K5" s="7">
        <f t="shared" si="1"/>
        <v>3.6700000000000008</v>
      </c>
      <c r="M5" s="74" t="s">
        <v>2</v>
      </c>
      <c r="N5" s="75">
        <v>6</v>
      </c>
      <c r="O5" s="76">
        <v>5.9433333333333325</v>
      </c>
      <c r="P5" s="77">
        <v>1.7669144480326904</v>
      </c>
      <c r="Q5" s="77">
        <v>0.72133980280524601</v>
      </c>
      <c r="R5" s="76">
        <v>4.089070338936061</v>
      </c>
      <c r="S5" s="76">
        <v>7.797596327730604</v>
      </c>
      <c r="T5" s="78">
        <v>3.5</v>
      </c>
      <c r="U5" s="79">
        <v>7.33</v>
      </c>
    </row>
    <row r="6" spans="1:21" x14ac:dyDescent="0.25">
      <c r="A6" s="6" t="s">
        <v>14</v>
      </c>
      <c r="B6" s="6" t="s">
        <v>12</v>
      </c>
      <c r="C6" s="7">
        <v>8.67</v>
      </c>
      <c r="D6" s="6">
        <v>5.56</v>
      </c>
      <c r="E6" s="7">
        <f t="shared" si="0"/>
        <v>3.1100000000000003</v>
      </c>
      <c r="G6" s="6" t="s">
        <v>52</v>
      </c>
      <c r="H6" s="6" t="s">
        <v>12</v>
      </c>
      <c r="I6" s="7">
        <v>7.73</v>
      </c>
      <c r="J6" s="6">
        <v>4.37</v>
      </c>
      <c r="K6" s="7">
        <f t="shared" si="1"/>
        <v>3.3600000000000003</v>
      </c>
      <c r="M6" s="80" t="s">
        <v>106</v>
      </c>
      <c r="N6" s="81">
        <v>6</v>
      </c>
      <c r="O6" s="82">
        <v>2.5249999999999999</v>
      </c>
      <c r="P6" s="83">
        <v>0.41519874758963343</v>
      </c>
      <c r="Q6" s="83">
        <v>0.16950417890620481</v>
      </c>
      <c r="R6" s="82">
        <v>2.0892756366428746</v>
      </c>
      <c r="S6" s="82">
        <v>2.9607243633571252</v>
      </c>
      <c r="T6" s="84">
        <v>2.0299999999999998</v>
      </c>
      <c r="U6" s="85">
        <v>3.24</v>
      </c>
    </row>
    <row r="7" spans="1:21" x14ac:dyDescent="0.25">
      <c r="A7" s="6" t="s">
        <v>15</v>
      </c>
      <c r="B7" s="6" t="s">
        <v>16</v>
      </c>
      <c r="C7" s="7">
        <v>8.67</v>
      </c>
      <c r="D7" s="7">
        <v>6.2</v>
      </c>
      <c r="E7" s="7">
        <f t="shared" si="0"/>
        <v>2.4699999999999998</v>
      </c>
      <c r="G7" s="6" t="s">
        <v>18</v>
      </c>
      <c r="H7" s="6" t="s">
        <v>16</v>
      </c>
      <c r="I7" s="7">
        <v>7.73</v>
      </c>
      <c r="J7" s="7">
        <v>4.41</v>
      </c>
      <c r="K7" s="7">
        <f t="shared" si="1"/>
        <v>3.3200000000000003</v>
      </c>
      <c r="M7" s="80" t="s">
        <v>107</v>
      </c>
      <c r="N7" s="81">
        <v>6</v>
      </c>
      <c r="O7" s="82">
        <v>2.8639999999999994</v>
      </c>
      <c r="P7" s="83">
        <v>0.19754493159785197</v>
      </c>
      <c r="Q7" s="83">
        <v>8.0647380614623829E-2</v>
      </c>
      <c r="R7" s="82">
        <v>2.6566893083021181</v>
      </c>
      <c r="S7" s="82">
        <v>3.0713106916978807</v>
      </c>
      <c r="T7" s="84">
        <v>2.59</v>
      </c>
      <c r="U7" s="85">
        <v>3.11</v>
      </c>
    </row>
    <row r="8" spans="1:21" x14ac:dyDescent="0.25">
      <c r="A8" s="6" t="s">
        <v>17</v>
      </c>
      <c r="B8" s="6" t="s">
        <v>16</v>
      </c>
      <c r="C8" s="7">
        <v>8.67</v>
      </c>
      <c r="D8" s="6">
        <v>5.54</v>
      </c>
      <c r="E8" s="7">
        <f t="shared" si="0"/>
        <v>3.13</v>
      </c>
      <c r="G8" s="6" t="s">
        <v>51</v>
      </c>
      <c r="H8" s="6" t="s">
        <v>16</v>
      </c>
      <c r="I8" s="7">
        <v>7.73</v>
      </c>
      <c r="J8" s="6">
        <v>5.33</v>
      </c>
      <c r="K8" s="7">
        <f t="shared" si="1"/>
        <v>2.4000000000000004</v>
      </c>
      <c r="M8" s="80" t="s">
        <v>108</v>
      </c>
      <c r="N8" s="81">
        <v>6</v>
      </c>
      <c r="O8" s="82">
        <v>4.0820000000000007</v>
      </c>
      <c r="P8" s="83">
        <v>0.44101700647480718</v>
      </c>
      <c r="Q8" s="83">
        <v>0.18004443895883043</v>
      </c>
      <c r="R8" s="82">
        <v>3.6191810356089378</v>
      </c>
      <c r="S8" s="82">
        <v>4.5448189643910641</v>
      </c>
      <c r="T8" s="84">
        <v>3.67</v>
      </c>
      <c r="U8" s="85">
        <v>4.66</v>
      </c>
    </row>
    <row r="9" spans="1:21" x14ac:dyDescent="0.25">
      <c r="A9" s="6" t="s">
        <v>18</v>
      </c>
      <c r="B9" s="6" t="s">
        <v>16</v>
      </c>
      <c r="C9" s="7">
        <v>8.67</v>
      </c>
      <c r="D9" s="6">
        <v>5.48</v>
      </c>
      <c r="E9" s="7">
        <f t="shared" si="0"/>
        <v>3.1899999999999995</v>
      </c>
      <c r="G9" s="6" t="s">
        <v>50</v>
      </c>
      <c r="H9" s="6" t="s">
        <v>16</v>
      </c>
      <c r="I9" s="7">
        <v>7.73</v>
      </c>
      <c r="J9" s="6">
        <v>4</v>
      </c>
      <c r="K9" s="7">
        <f t="shared" si="1"/>
        <v>3.7300000000000004</v>
      </c>
      <c r="M9" s="80" t="s">
        <v>109</v>
      </c>
      <c r="N9" s="81">
        <v>6</v>
      </c>
      <c r="O9" s="82">
        <v>3.336666666666666</v>
      </c>
      <c r="P9" s="83">
        <v>0.28932104428587063</v>
      </c>
      <c r="Q9" s="83">
        <v>0.11811482172492629</v>
      </c>
      <c r="R9" s="82">
        <v>3.0330428514236667</v>
      </c>
      <c r="S9" s="82">
        <v>3.6402904819096653</v>
      </c>
      <c r="T9" s="84">
        <v>3.06</v>
      </c>
      <c r="U9" s="85">
        <v>3.7</v>
      </c>
    </row>
    <row r="10" spans="1:21" x14ac:dyDescent="0.25">
      <c r="A10" s="6" t="s">
        <v>19</v>
      </c>
      <c r="B10" s="6" t="s">
        <v>20</v>
      </c>
      <c r="C10" s="7">
        <v>8.67</v>
      </c>
      <c r="D10" s="6">
        <v>5.88</v>
      </c>
      <c r="E10" s="7">
        <f t="shared" si="0"/>
        <v>2.79</v>
      </c>
      <c r="G10" s="6" t="s">
        <v>49</v>
      </c>
      <c r="H10" s="6" t="s">
        <v>20</v>
      </c>
      <c r="I10" s="7">
        <v>7.73</v>
      </c>
      <c r="J10" s="6">
        <v>3.56</v>
      </c>
      <c r="K10" s="7">
        <f t="shared" si="1"/>
        <v>4.17</v>
      </c>
      <c r="M10" s="80" t="s">
        <v>110</v>
      </c>
      <c r="N10" s="81">
        <v>6</v>
      </c>
      <c r="O10" s="82">
        <v>3.0399999999999996</v>
      </c>
      <c r="P10" s="83">
        <v>0.5137314473535759</v>
      </c>
      <c r="Q10" s="83">
        <v>0.2097299851396234</v>
      </c>
      <c r="R10" s="82">
        <v>2.5008719098162797</v>
      </c>
      <c r="S10" s="82">
        <v>3.5791280901837195</v>
      </c>
      <c r="T10" s="84">
        <v>2.4</v>
      </c>
      <c r="U10" s="85">
        <v>3.73</v>
      </c>
    </row>
    <row r="11" spans="1:21" x14ac:dyDescent="0.25">
      <c r="A11" s="6" t="s">
        <v>21</v>
      </c>
      <c r="B11" s="6" t="s">
        <v>20</v>
      </c>
      <c r="C11" s="7">
        <v>8.67</v>
      </c>
      <c r="D11" s="6">
        <v>7.72</v>
      </c>
      <c r="E11" s="7">
        <f t="shared" si="0"/>
        <v>0.95000000000000018</v>
      </c>
      <c r="G11" s="6" t="s">
        <v>48</v>
      </c>
      <c r="H11" s="6" t="s">
        <v>20</v>
      </c>
      <c r="I11" s="7">
        <v>7.73</v>
      </c>
      <c r="J11" s="6">
        <v>6.54</v>
      </c>
      <c r="K11" s="7">
        <f t="shared" si="1"/>
        <v>1.1900000000000004</v>
      </c>
      <c r="M11" s="80" t="s">
        <v>111</v>
      </c>
      <c r="N11" s="81">
        <v>6</v>
      </c>
      <c r="O11" s="82">
        <v>2.2966666666666664</v>
      </c>
      <c r="P11" s="83">
        <v>1.3543214783302622</v>
      </c>
      <c r="Q11" s="83">
        <v>0.55289942826682126</v>
      </c>
      <c r="R11" s="82">
        <v>0.87539343944205716</v>
      </c>
      <c r="S11" s="82">
        <v>3.7179398938912755</v>
      </c>
      <c r="T11" s="84">
        <v>0.95</v>
      </c>
      <c r="U11" s="85">
        <v>4.17</v>
      </c>
    </row>
    <row r="12" spans="1:21" x14ac:dyDescent="0.25">
      <c r="A12" s="6" t="s">
        <v>22</v>
      </c>
      <c r="B12" s="6" t="s">
        <v>20</v>
      </c>
      <c r="C12" s="7">
        <v>8.67</v>
      </c>
      <c r="D12" s="6">
        <v>5.24</v>
      </c>
      <c r="E12" s="7">
        <f t="shared" si="0"/>
        <v>3.4299999999999997</v>
      </c>
      <c r="G12" s="6" t="s">
        <v>47</v>
      </c>
      <c r="H12" s="6" t="s">
        <v>20</v>
      </c>
      <c r="I12" s="7">
        <v>7.73</v>
      </c>
      <c r="J12" s="6">
        <v>6.48</v>
      </c>
      <c r="K12" s="7">
        <f t="shared" si="1"/>
        <v>1.25</v>
      </c>
      <c r="M12" s="80" t="s">
        <v>75</v>
      </c>
      <c r="N12" s="81">
        <v>42</v>
      </c>
      <c r="O12" s="82">
        <v>3.4410952380952375</v>
      </c>
      <c r="P12" s="83">
        <v>1.4356343853047873</v>
      </c>
      <c r="Q12" s="83">
        <v>0.22152319497329728</v>
      </c>
      <c r="R12" s="82">
        <v>2.9937200699436568</v>
      </c>
      <c r="S12" s="82">
        <v>3.8884704062468183</v>
      </c>
      <c r="T12" s="84">
        <v>0.95</v>
      </c>
      <c r="U12" s="85">
        <v>7.33</v>
      </c>
    </row>
    <row r="13" spans="1:21" x14ac:dyDescent="0.25">
      <c r="A13" s="6" t="s">
        <v>23</v>
      </c>
      <c r="B13" s="6" t="s">
        <v>24</v>
      </c>
      <c r="C13" s="7">
        <v>8.67</v>
      </c>
      <c r="D13" s="6">
        <v>6.64</v>
      </c>
      <c r="E13" s="7">
        <f>C13-D13</f>
        <v>2.0300000000000002</v>
      </c>
      <c r="G13" s="6" t="s">
        <v>46</v>
      </c>
      <c r="H13" s="6" t="s">
        <v>24</v>
      </c>
      <c r="I13" s="7">
        <v>7.73</v>
      </c>
      <c r="J13" s="6">
        <v>5.16</v>
      </c>
      <c r="K13" s="7">
        <f>I13-J13</f>
        <v>2.5700000000000003</v>
      </c>
      <c r="M13" s="86"/>
      <c r="N13" s="86"/>
      <c r="O13" s="86"/>
      <c r="P13" s="86"/>
      <c r="Q13" s="86"/>
      <c r="R13" s="86"/>
      <c r="S13" s="86"/>
      <c r="T13" s="86"/>
      <c r="U13" s="86"/>
    </row>
    <row r="14" spans="1:21" x14ac:dyDescent="0.25">
      <c r="A14" s="6" t="s">
        <v>25</v>
      </c>
      <c r="B14" s="6" t="s">
        <v>24</v>
      </c>
      <c r="C14" s="7">
        <v>8.67</v>
      </c>
      <c r="D14" s="6">
        <v>6.08</v>
      </c>
      <c r="E14" s="7">
        <f t="shared" ref="E14:E24" si="2">(C14)-D14</f>
        <v>2.59</v>
      </c>
      <c r="G14" s="6" t="s">
        <v>45</v>
      </c>
      <c r="H14" s="6" t="s">
        <v>24</v>
      </c>
      <c r="I14" s="7">
        <v>7.73</v>
      </c>
      <c r="J14" s="6">
        <v>4.49</v>
      </c>
      <c r="K14" s="7">
        <f t="shared" ref="K14:K24" si="3">(I14)-J14</f>
        <v>3.24</v>
      </c>
      <c r="M14" s="311" t="s">
        <v>76</v>
      </c>
      <c r="N14" s="312"/>
      <c r="O14" s="312"/>
      <c r="P14" s="312"/>
      <c r="Q14" s="312"/>
      <c r="R14" s="312"/>
      <c r="S14" s="87"/>
      <c r="T14" s="88"/>
      <c r="U14" s="88"/>
    </row>
    <row r="15" spans="1:21" ht="15.75" thickBot="1" x14ac:dyDescent="0.3">
      <c r="A15" s="6" t="s">
        <v>26</v>
      </c>
      <c r="B15" s="6" t="s">
        <v>24</v>
      </c>
      <c r="C15" s="7">
        <v>8.67</v>
      </c>
      <c r="D15" s="6">
        <v>6.16</v>
      </c>
      <c r="E15" s="7">
        <f t="shared" si="2"/>
        <v>2.5099999999999998</v>
      </c>
      <c r="G15" s="6" t="s">
        <v>25</v>
      </c>
      <c r="H15" s="6" t="s">
        <v>24</v>
      </c>
      <c r="I15" s="7">
        <v>7.73</v>
      </c>
      <c r="J15" s="6">
        <v>5.52</v>
      </c>
      <c r="K15" s="7">
        <f t="shared" si="3"/>
        <v>2.2100000000000009</v>
      </c>
      <c r="M15" s="313" t="s">
        <v>105</v>
      </c>
      <c r="N15" s="312"/>
      <c r="O15" s="312"/>
      <c r="P15" s="312"/>
      <c r="Q15" s="312"/>
      <c r="R15" s="312"/>
      <c r="S15" s="88"/>
      <c r="T15" s="88"/>
      <c r="U15" s="88"/>
    </row>
    <row r="16" spans="1:21" ht="15.75" thickBot="1" x14ac:dyDescent="0.3">
      <c r="A16" s="6" t="s">
        <v>27</v>
      </c>
      <c r="B16" s="6" t="s">
        <v>28</v>
      </c>
      <c r="C16" s="7">
        <v>8.67</v>
      </c>
      <c r="D16" s="6">
        <v>5.99</v>
      </c>
      <c r="E16" s="7">
        <f t="shared" si="2"/>
        <v>2.6799999999999997</v>
      </c>
      <c r="G16" s="6" t="s">
        <v>27</v>
      </c>
      <c r="H16" s="6" t="s">
        <v>28</v>
      </c>
      <c r="I16" s="7">
        <v>7.73</v>
      </c>
      <c r="J16" s="6">
        <v>0</v>
      </c>
      <c r="K16" s="7">
        <f t="shared" si="3"/>
        <v>7.73</v>
      </c>
      <c r="M16" s="89"/>
      <c r="N16" s="90" t="s">
        <v>77</v>
      </c>
      <c r="O16" s="91" t="s">
        <v>78</v>
      </c>
      <c r="P16" s="91" t="s">
        <v>79</v>
      </c>
      <c r="Q16" s="91" t="s">
        <v>80</v>
      </c>
      <c r="R16" s="92" t="s">
        <v>81</v>
      </c>
      <c r="S16" s="88"/>
      <c r="T16" s="88"/>
      <c r="U16" s="88"/>
    </row>
    <row r="17" spans="1:21" x14ac:dyDescent="0.25">
      <c r="A17" s="6" t="s">
        <v>29</v>
      </c>
      <c r="B17" s="6" t="s">
        <v>28</v>
      </c>
      <c r="C17" s="7">
        <v>8.67</v>
      </c>
      <c r="D17" s="6">
        <v>5.56</v>
      </c>
      <c r="E17" s="7">
        <f t="shared" si="2"/>
        <v>3.1100000000000003</v>
      </c>
      <c r="G17" s="6" t="s">
        <v>44</v>
      </c>
      <c r="H17" s="6" t="s">
        <v>28</v>
      </c>
      <c r="I17" s="7">
        <v>7.73</v>
      </c>
      <c r="J17" s="6">
        <v>4.8</v>
      </c>
      <c r="K17" s="7">
        <f t="shared" si="3"/>
        <v>2.9300000000000006</v>
      </c>
      <c r="M17" s="74" t="s">
        <v>82</v>
      </c>
      <c r="N17" s="93">
        <v>55.954339619047616</v>
      </c>
      <c r="O17" s="94">
        <v>6</v>
      </c>
      <c r="P17" s="95">
        <v>9.3257232698412693</v>
      </c>
      <c r="Q17" s="95">
        <v>11.433166113320796</v>
      </c>
      <c r="R17" s="96">
        <v>4.7258565216118892E-7</v>
      </c>
      <c r="S17" s="88"/>
      <c r="T17" s="88"/>
      <c r="U17" s="88"/>
    </row>
    <row r="18" spans="1:21" x14ac:dyDescent="0.25">
      <c r="A18" s="6" t="s">
        <v>30</v>
      </c>
      <c r="B18" s="6" t="s">
        <v>28</v>
      </c>
      <c r="C18" s="7">
        <v>8.67</v>
      </c>
      <c r="D18" s="6">
        <v>6.08</v>
      </c>
      <c r="E18" s="7">
        <f t="shared" si="2"/>
        <v>2.59</v>
      </c>
      <c r="G18" s="6" t="s">
        <v>30</v>
      </c>
      <c r="H18" s="6" t="s">
        <v>28</v>
      </c>
      <c r="I18" s="7">
        <v>7.73</v>
      </c>
      <c r="J18" s="6">
        <v>4.72</v>
      </c>
      <c r="K18" s="7">
        <f t="shared" si="3"/>
        <v>3.0100000000000007</v>
      </c>
      <c r="M18" s="80" t="s">
        <v>83</v>
      </c>
      <c r="N18" s="97">
        <v>28.548550000000002</v>
      </c>
      <c r="O18" s="98">
        <v>35</v>
      </c>
      <c r="P18" s="99">
        <v>0.8156728571428572</v>
      </c>
      <c r="Q18" s="100"/>
      <c r="R18" s="101"/>
      <c r="S18" s="88"/>
      <c r="T18" s="88"/>
      <c r="U18" s="88"/>
    </row>
    <row r="19" spans="1:21" x14ac:dyDescent="0.25">
      <c r="A19" s="6" t="s">
        <v>31</v>
      </c>
      <c r="B19" s="6" t="s">
        <v>32</v>
      </c>
      <c r="C19" s="7">
        <v>8.67</v>
      </c>
      <c r="D19" s="6">
        <v>4.09</v>
      </c>
      <c r="E19" s="7">
        <f t="shared" si="2"/>
        <v>4.58</v>
      </c>
      <c r="G19" s="6" t="s">
        <v>43</v>
      </c>
      <c r="H19" s="6" t="s">
        <v>32</v>
      </c>
      <c r="I19" s="7">
        <v>7.73</v>
      </c>
      <c r="J19" s="6">
        <v>3.07</v>
      </c>
      <c r="K19" s="7">
        <f t="shared" si="3"/>
        <v>4.66</v>
      </c>
      <c r="M19" s="80" t="s">
        <v>75</v>
      </c>
      <c r="N19" s="97">
        <v>84.502889619047622</v>
      </c>
      <c r="O19" s="98">
        <v>41</v>
      </c>
      <c r="P19" s="100"/>
      <c r="Q19" s="100"/>
      <c r="R19" s="101"/>
      <c r="S19" s="88"/>
      <c r="T19" s="88"/>
      <c r="U19" s="88"/>
    </row>
    <row r="20" spans="1:21" x14ac:dyDescent="0.25">
      <c r="A20" s="6" t="s">
        <v>33</v>
      </c>
      <c r="B20" s="6" t="s">
        <v>32</v>
      </c>
      <c r="C20" s="7">
        <v>8.67</v>
      </c>
      <c r="D20" s="6">
        <v>5</v>
      </c>
      <c r="E20" s="7">
        <f t="shared" si="2"/>
        <v>3.67</v>
      </c>
      <c r="G20" s="6" t="s">
        <v>42</v>
      </c>
      <c r="H20" s="6" t="s">
        <v>32</v>
      </c>
      <c r="I20" s="7">
        <v>7.73</v>
      </c>
      <c r="J20" s="6">
        <v>1.56</v>
      </c>
      <c r="K20" s="7">
        <f t="shared" si="3"/>
        <v>6.17</v>
      </c>
      <c r="M20" s="86"/>
      <c r="N20" s="86"/>
      <c r="O20" s="86"/>
      <c r="P20" s="86"/>
      <c r="Q20" s="86"/>
      <c r="R20" s="86"/>
      <c r="S20" s="88"/>
      <c r="T20" s="88"/>
      <c r="U20" s="88"/>
    </row>
    <row r="21" spans="1:21" x14ac:dyDescent="0.25">
      <c r="A21" s="6" t="s">
        <v>34</v>
      </c>
      <c r="B21" s="6" t="s">
        <v>32</v>
      </c>
      <c r="C21" s="7">
        <v>8.67</v>
      </c>
      <c r="D21" s="6">
        <v>4.91</v>
      </c>
      <c r="E21" s="7">
        <f t="shared" si="2"/>
        <v>3.76</v>
      </c>
      <c r="G21" s="6" t="s">
        <v>34</v>
      </c>
      <c r="H21" s="6" t="s">
        <v>32</v>
      </c>
      <c r="I21" s="7">
        <v>7.73</v>
      </c>
      <c r="J21" s="6">
        <v>3.99</v>
      </c>
      <c r="K21" s="7">
        <f t="shared" si="3"/>
        <v>3.74</v>
      </c>
      <c r="M21" s="311" t="s">
        <v>85</v>
      </c>
      <c r="N21" s="312"/>
      <c r="O21" s="312"/>
      <c r="P21" s="312"/>
      <c r="Q21" s="312"/>
      <c r="R21" s="312"/>
      <c r="S21" s="312"/>
      <c r="T21" s="102"/>
      <c r="U21" s="88"/>
    </row>
    <row r="22" spans="1:21" ht="16.5" thickBot="1" x14ac:dyDescent="0.3">
      <c r="A22" s="6" t="s">
        <v>35</v>
      </c>
      <c r="B22" s="6" t="s">
        <v>36</v>
      </c>
      <c r="C22" s="7">
        <v>8.67</v>
      </c>
      <c r="D22" s="6">
        <v>5.17</v>
      </c>
      <c r="E22" s="7">
        <f t="shared" si="2"/>
        <v>3.5</v>
      </c>
      <c r="G22" s="6" t="s">
        <v>41</v>
      </c>
      <c r="H22" s="6" t="s">
        <v>36</v>
      </c>
      <c r="I22" s="7">
        <v>7.73</v>
      </c>
      <c r="J22" s="6">
        <v>0</v>
      </c>
      <c r="K22" s="7">
        <f t="shared" si="3"/>
        <v>7.73</v>
      </c>
      <c r="M22" s="314" t="s">
        <v>112</v>
      </c>
      <c r="N22" s="312"/>
      <c r="O22" s="312"/>
      <c r="P22" s="312"/>
      <c r="Q22" s="312"/>
      <c r="R22" s="312"/>
      <c r="S22" s="312"/>
      <c r="T22" s="88"/>
      <c r="U22" s="88"/>
    </row>
    <row r="23" spans="1:21" ht="16.5" thickBot="1" x14ac:dyDescent="0.3">
      <c r="A23" s="6" t="s">
        <v>37</v>
      </c>
      <c r="B23" s="6" t="s">
        <v>36</v>
      </c>
      <c r="C23" s="7">
        <v>8.67</v>
      </c>
      <c r="D23" s="6">
        <v>4.68</v>
      </c>
      <c r="E23" s="7">
        <f t="shared" si="2"/>
        <v>3.99</v>
      </c>
      <c r="G23" s="6" t="s">
        <v>40</v>
      </c>
      <c r="H23" s="6" t="s">
        <v>36</v>
      </c>
      <c r="I23" s="7">
        <v>7.73</v>
      </c>
      <c r="J23" s="6">
        <v>0</v>
      </c>
      <c r="K23" s="7">
        <f t="shared" si="3"/>
        <v>7.73</v>
      </c>
      <c r="M23" s="315" t="s">
        <v>88</v>
      </c>
      <c r="N23" s="317" t="s">
        <v>89</v>
      </c>
      <c r="O23" s="319" t="s">
        <v>90</v>
      </c>
      <c r="P23" s="321" t="s">
        <v>66</v>
      </c>
      <c r="Q23" s="321" t="s">
        <v>81</v>
      </c>
      <c r="R23" s="323" t="s">
        <v>91</v>
      </c>
      <c r="S23" s="324"/>
      <c r="T23" s="88"/>
      <c r="U23" s="88"/>
    </row>
    <row r="24" spans="1:21" ht="15.75" thickBot="1" x14ac:dyDescent="0.3">
      <c r="A24" s="6" t="s">
        <v>38</v>
      </c>
      <c r="B24" s="6" t="s">
        <v>36</v>
      </c>
      <c r="C24" s="7">
        <v>8.67</v>
      </c>
      <c r="D24" s="6">
        <v>2.4900000000000002</v>
      </c>
      <c r="E24" s="7">
        <f t="shared" si="2"/>
        <v>6.18</v>
      </c>
      <c r="G24" s="6" t="s">
        <v>39</v>
      </c>
      <c r="H24" s="6" t="s">
        <v>36</v>
      </c>
      <c r="I24" s="7">
        <v>7.73</v>
      </c>
      <c r="J24" s="6">
        <v>0</v>
      </c>
      <c r="K24" s="7">
        <f t="shared" si="3"/>
        <v>7.73</v>
      </c>
      <c r="M24" s="316"/>
      <c r="N24" s="318"/>
      <c r="O24" s="320"/>
      <c r="P24" s="322"/>
      <c r="Q24" s="322"/>
      <c r="R24" s="73" t="s">
        <v>70</v>
      </c>
      <c r="S24" s="103" t="s">
        <v>71</v>
      </c>
      <c r="T24" s="88"/>
      <c r="U24" s="88"/>
    </row>
    <row r="25" spans="1:21" x14ac:dyDescent="0.25">
      <c r="M25" s="306" t="s">
        <v>2</v>
      </c>
      <c r="N25" s="80" t="s">
        <v>106</v>
      </c>
      <c r="O25" s="104" t="s">
        <v>113</v>
      </c>
      <c r="P25" s="77">
        <v>0.52143163730344599</v>
      </c>
      <c r="Q25" s="95">
        <v>2.8573723622571205E-6</v>
      </c>
      <c r="R25" s="76">
        <v>1.7883716546626258</v>
      </c>
      <c r="S25" s="105">
        <v>5.0482950120040391</v>
      </c>
      <c r="T25" s="88"/>
      <c r="U25" s="88"/>
    </row>
    <row r="26" spans="1:21" x14ac:dyDescent="0.25">
      <c r="M26" s="307"/>
      <c r="N26" s="80" t="s">
        <v>107</v>
      </c>
      <c r="O26" s="106" t="s">
        <v>114</v>
      </c>
      <c r="P26" s="83">
        <v>0.52143163730344599</v>
      </c>
      <c r="Q26" s="99">
        <v>2.000992141403164E-5</v>
      </c>
      <c r="R26" s="82">
        <v>1.4493716546626263</v>
      </c>
      <c r="S26" s="107">
        <v>4.7092950120040395</v>
      </c>
      <c r="T26" s="88"/>
      <c r="U26" s="88"/>
    </row>
    <row r="27" spans="1:21" x14ac:dyDescent="0.25">
      <c r="M27" s="307"/>
      <c r="N27" s="80" t="s">
        <v>108</v>
      </c>
      <c r="O27" s="106" t="s">
        <v>115</v>
      </c>
      <c r="P27" s="83">
        <v>0.52143163730344599</v>
      </c>
      <c r="Q27" s="99">
        <v>1.6655715061596361E-2</v>
      </c>
      <c r="R27" s="82">
        <v>0.23137165466262508</v>
      </c>
      <c r="S27" s="107">
        <v>3.4912950120040382</v>
      </c>
      <c r="T27" s="88"/>
      <c r="U27" s="88"/>
    </row>
    <row r="28" spans="1:21" x14ac:dyDescent="0.25">
      <c r="M28" s="307"/>
      <c r="N28" s="80" t="s">
        <v>109</v>
      </c>
      <c r="O28" s="106" t="s">
        <v>116</v>
      </c>
      <c r="P28" s="83">
        <v>0.52143163730344599</v>
      </c>
      <c r="Q28" s="99">
        <v>2.9968770492731474E-4</v>
      </c>
      <c r="R28" s="82">
        <v>0.97670498799595984</v>
      </c>
      <c r="S28" s="107">
        <v>4.2366283453373734</v>
      </c>
      <c r="T28" s="88"/>
      <c r="U28" s="88"/>
    </row>
    <row r="29" spans="1:21" x14ac:dyDescent="0.25">
      <c r="M29" s="307"/>
      <c r="N29" s="80" t="s">
        <v>110</v>
      </c>
      <c r="O29" s="106" t="s">
        <v>117</v>
      </c>
      <c r="P29" s="83">
        <v>0.52143163730344599</v>
      </c>
      <c r="Q29" s="99">
        <v>5.5050369002582623E-5</v>
      </c>
      <c r="R29" s="82">
        <v>1.2733716546626261</v>
      </c>
      <c r="S29" s="107">
        <v>4.5332950120040394</v>
      </c>
      <c r="T29" s="88"/>
      <c r="U29" s="88"/>
    </row>
    <row r="30" spans="1:21" x14ac:dyDescent="0.25">
      <c r="M30" s="308"/>
      <c r="N30" s="80" t="s">
        <v>111</v>
      </c>
      <c r="O30" s="108" t="s">
        <v>118</v>
      </c>
      <c r="P30" s="109">
        <v>0.52143163730344599</v>
      </c>
      <c r="Q30" s="110">
        <v>7.7866417134633695E-7</v>
      </c>
      <c r="R30" s="111">
        <v>2.0167049879959595</v>
      </c>
      <c r="S30" s="112">
        <v>5.2766283453373726</v>
      </c>
      <c r="T30" s="88"/>
      <c r="U30" s="88"/>
    </row>
    <row r="31" spans="1:21" x14ac:dyDescent="0.25">
      <c r="M31" s="309" t="s">
        <v>106</v>
      </c>
      <c r="N31" s="113" t="s">
        <v>2</v>
      </c>
      <c r="O31" s="114" t="s">
        <v>119</v>
      </c>
      <c r="P31" s="115">
        <v>0.52143163730344599</v>
      </c>
      <c r="Q31" s="116">
        <v>2.8573723622571205E-6</v>
      </c>
      <c r="R31" s="117">
        <v>-5.0482950120040391</v>
      </c>
      <c r="S31" s="118">
        <v>-1.7883716546626258</v>
      </c>
      <c r="T31" s="88"/>
      <c r="U31" s="88"/>
    </row>
    <row r="32" spans="1:21" x14ac:dyDescent="0.25">
      <c r="M32" s="304"/>
      <c r="N32" s="119" t="s">
        <v>107</v>
      </c>
      <c r="O32" s="120">
        <v>-0.33899999999999952</v>
      </c>
      <c r="P32" s="83">
        <v>0.52143163730344599</v>
      </c>
      <c r="Q32" s="99">
        <v>0.99443575737667145</v>
      </c>
      <c r="R32" s="82">
        <v>-1.9689616786707063</v>
      </c>
      <c r="S32" s="107">
        <v>1.2909616786707072</v>
      </c>
      <c r="T32" s="88"/>
      <c r="U32" s="88"/>
    </row>
    <row r="33" spans="13:21" x14ac:dyDescent="0.25">
      <c r="M33" s="304"/>
      <c r="N33" s="119" t="s">
        <v>108</v>
      </c>
      <c r="O33" s="120">
        <v>-1.5570000000000008</v>
      </c>
      <c r="P33" s="83">
        <v>0.52143163730344599</v>
      </c>
      <c r="Q33" s="99">
        <v>6.9088348154957721E-2</v>
      </c>
      <c r="R33" s="82">
        <v>-3.1869616786707073</v>
      </c>
      <c r="S33" s="107">
        <v>7.2961678670705812E-2</v>
      </c>
      <c r="T33" s="88"/>
      <c r="U33" s="88"/>
    </row>
    <row r="34" spans="13:21" x14ac:dyDescent="0.25">
      <c r="M34" s="304"/>
      <c r="N34" s="119" t="s">
        <v>109</v>
      </c>
      <c r="O34" s="120">
        <v>-0.81166666666666609</v>
      </c>
      <c r="P34" s="83">
        <v>0.52143163730344599</v>
      </c>
      <c r="Q34" s="99">
        <v>0.70951274358650118</v>
      </c>
      <c r="R34" s="82">
        <v>-2.4416283453373726</v>
      </c>
      <c r="S34" s="107">
        <v>0.81829501200404053</v>
      </c>
      <c r="T34" s="88"/>
      <c r="U34" s="88"/>
    </row>
    <row r="35" spans="13:21" x14ac:dyDescent="0.25">
      <c r="M35" s="304"/>
      <c r="N35" s="119" t="s">
        <v>110</v>
      </c>
      <c r="O35" s="120">
        <v>-0.51499999999999968</v>
      </c>
      <c r="P35" s="83">
        <v>0.52143163730344599</v>
      </c>
      <c r="Q35" s="99">
        <v>0.95339931228464447</v>
      </c>
      <c r="R35" s="82">
        <v>-2.1449616786707062</v>
      </c>
      <c r="S35" s="107">
        <v>1.1149616786707071</v>
      </c>
      <c r="T35" s="88"/>
      <c r="U35" s="88"/>
    </row>
    <row r="36" spans="13:21" x14ac:dyDescent="0.25">
      <c r="M36" s="310"/>
      <c r="N36" s="119" t="s">
        <v>111</v>
      </c>
      <c r="O36" s="121">
        <v>0.2283333333333335</v>
      </c>
      <c r="P36" s="109">
        <v>0.52143163730344599</v>
      </c>
      <c r="Q36" s="110">
        <v>0.99938559162807128</v>
      </c>
      <c r="R36" s="111">
        <v>-1.4016283453373732</v>
      </c>
      <c r="S36" s="112">
        <v>1.8582950120040402</v>
      </c>
      <c r="T36" s="88"/>
      <c r="U36" s="88"/>
    </row>
    <row r="37" spans="13:21" x14ac:dyDescent="0.25">
      <c r="M37" s="309" t="s">
        <v>107</v>
      </c>
      <c r="N37" s="113" t="s">
        <v>2</v>
      </c>
      <c r="O37" s="114" t="s">
        <v>120</v>
      </c>
      <c r="P37" s="115">
        <v>0.52143163730344599</v>
      </c>
      <c r="Q37" s="116">
        <v>2.000992141403164E-5</v>
      </c>
      <c r="R37" s="117">
        <v>-4.7092950120040395</v>
      </c>
      <c r="S37" s="118">
        <v>-1.4493716546626263</v>
      </c>
      <c r="T37" s="88"/>
      <c r="U37" s="88"/>
    </row>
    <row r="38" spans="13:21" x14ac:dyDescent="0.25">
      <c r="M38" s="304"/>
      <c r="N38" s="119" t="s">
        <v>106</v>
      </c>
      <c r="O38" s="120">
        <v>0.33899999999999952</v>
      </c>
      <c r="P38" s="83">
        <v>0.52143163730344599</v>
      </c>
      <c r="Q38" s="99">
        <v>0.99443575737667145</v>
      </c>
      <c r="R38" s="82">
        <v>-1.2909616786707072</v>
      </c>
      <c r="S38" s="107">
        <v>1.9689616786707063</v>
      </c>
      <c r="T38" s="88"/>
      <c r="U38" s="88"/>
    </row>
    <row r="39" spans="13:21" x14ac:dyDescent="0.25">
      <c r="M39" s="304"/>
      <c r="N39" s="119" t="s">
        <v>108</v>
      </c>
      <c r="O39" s="120">
        <v>-1.2180000000000013</v>
      </c>
      <c r="P39" s="83">
        <v>0.52143163730344599</v>
      </c>
      <c r="Q39" s="99">
        <v>0.25624073299391925</v>
      </c>
      <c r="R39" s="82">
        <v>-2.8479616786707078</v>
      </c>
      <c r="S39" s="107">
        <v>0.41196167867070532</v>
      </c>
      <c r="T39" s="88"/>
      <c r="U39" s="88"/>
    </row>
    <row r="40" spans="13:21" x14ac:dyDescent="0.25">
      <c r="M40" s="304"/>
      <c r="N40" s="119" t="s">
        <v>109</v>
      </c>
      <c r="O40" s="120">
        <v>-0.47266666666666657</v>
      </c>
      <c r="P40" s="83">
        <v>0.52143163730344599</v>
      </c>
      <c r="Q40" s="99">
        <v>0.9690837211764366</v>
      </c>
      <c r="R40" s="82">
        <v>-2.1026283453373731</v>
      </c>
      <c r="S40" s="107">
        <v>1.1572950120040402</v>
      </c>
      <c r="T40" s="88"/>
      <c r="U40" s="88"/>
    </row>
    <row r="41" spans="13:21" x14ac:dyDescent="0.25">
      <c r="M41" s="304"/>
      <c r="N41" s="119" t="s">
        <v>110</v>
      </c>
      <c r="O41" s="120">
        <v>-0.17600000000000016</v>
      </c>
      <c r="P41" s="83">
        <v>0.52143163730344599</v>
      </c>
      <c r="Q41" s="99">
        <v>0.99986350629376075</v>
      </c>
      <c r="R41" s="82">
        <v>-1.8059616786707069</v>
      </c>
      <c r="S41" s="107">
        <v>1.4539616786707066</v>
      </c>
      <c r="T41" s="88"/>
      <c r="U41" s="88"/>
    </row>
    <row r="42" spans="13:21" x14ac:dyDescent="0.25">
      <c r="M42" s="310"/>
      <c r="N42" s="119" t="s">
        <v>111</v>
      </c>
      <c r="O42" s="121">
        <v>0.56733333333333302</v>
      </c>
      <c r="P42" s="109">
        <v>0.52143163730344599</v>
      </c>
      <c r="Q42" s="110">
        <v>0.9274829993041227</v>
      </c>
      <c r="R42" s="111">
        <v>-1.0626283453373737</v>
      </c>
      <c r="S42" s="112">
        <v>2.1972950120040395</v>
      </c>
      <c r="T42" s="88"/>
      <c r="U42" s="88"/>
    </row>
    <row r="43" spans="13:21" x14ac:dyDescent="0.25">
      <c r="M43" s="309" t="s">
        <v>108</v>
      </c>
      <c r="N43" s="113" t="s">
        <v>2</v>
      </c>
      <c r="O43" s="114" t="s">
        <v>121</v>
      </c>
      <c r="P43" s="115">
        <v>0.52143163730344599</v>
      </c>
      <c r="Q43" s="116">
        <v>1.6655715061596361E-2</v>
      </c>
      <c r="R43" s="117">
        <v>-3.4912950120040382</v>
      </c>
      <c r="S43" s="118">
        <v>-0.23137165466262508</v>
      </c>
      <c r="T43" s="88"/>
      <c r="U43" s="88"/>
    </row>
    <row r="44" spans="13:21" x14ac:dyDescent="0.25">
      <c r="M44" s="304"/>
      <c r="N44" s="119" t="s">
        <v>106</v>
      </c>
      <c r="O44" s="120">
        <v>1.5570000000000008</v>
      </c>
      <c r="P44" s="83">
        <v>0.52143163730344599</v>
      </c>
      <c r="Q44" s="99">
        <v>6.9088348154957721E-2</v>
      </c>
      <c r="R44" s="82">
        <v>-7.2961678670705812E-2</v>
      </c>
      <c r="S44" s="107">
        <v>3.1869616786707073</v>
      </c>
      <c r="T44" s="88"/>
      <c r="U44" s="88"/>
    </row>
    <row r="45" spans="13:21" x14ac:dyDescent="0.25">
      <c r="M45" s="304"/>
      <c r="N45" s="119" t="s">
        <v>107</v>
      </c>
      <c r="O45" s="120">
        <v>1.2180000000000013</v>
      </c>
      <c r="P45" s="83">
        <v>0.52143163730344599</v>
      </c>
      <c r="Q45" s="99">
        <v>0.25624073299391925</v>
      </c>
      <c r="R45" s="82">
        <v>-0.41196167867070532</v>
      </c>
      <c r="S45" s="107">
        <v>2.8479616786707078</v>
      </c>
      <c r="T45" s="88"/>
      <c r="U45" s="88"/>
    </row>
    <row r="46" spans="13:21" x14ac:dyDescent="0.25">
      <c r="M46" s="304"/>
      <c r="N46" s="119" t="s">
        <v>109</v>
      </c>
      <c r="O46" s="120">
        <v>0.74533333333333474</v>
      </c>
      <c r="P46" s="83">
        <v>0.52143163730344599</v>
      </c>
      <c r="Q46" s="99">
        <v>0.78242919970085234</v>
      </c>
      <c r="R46" s="82">
        <v>-0.88462834533737189</v>
      </c>
      <c r="S46" s="107">
        <v>2.3752950120040413</v>
      </c>
      <c r="T46" s="88"/>
      <c r="U46" s="88"/>
    </row>
    <row r="47" spans="13:21" x14ac:dyDescent="0.25">
      <c r="M47" s="304"/>
      <c r="N47" s="119" t="s">
        <v>110</v>
      </c>
      <c r="O47" s="120">
        <v>1.0420000000000011</v>
      </c>
      <c r="P47" s="83">
        <v>0.52143163730344599</v>
      </c>
      <c r="Q47" s="99">
        <v>0.43364294427811323</v>
      </c>
      <c r="R47" s="82">
        <v>-0.58796167867070548</v>
      </c>
      <c r="S47" s="107">
        <v>2.6719616786707077</v>
      </c>
      <c r="T47" s="88"/>
      <c r="U47" s="88"/>
    </row>
    <row r="48" spans="13:21" x14ac:dyDescent="0.25">
      <c r="M48" s="310"/>
      <c r="N48" s="119" t="s">
        <v>111</v>
      </c>
      <c r="O48" s="108" t="s">
        <v>122</v>
      </c>
      <c r="P48" s="109">
        <v>0.52143163730344599</v>
      </c>
      <c r="Q48" s="110">
        <v>2.416748771814984E-2</v>
      </c>
      <c r="R48" s="111">
        <v>0.15537165466262767</v>
      </c>
      <c r="S48" s="112">
        <v>3.4152950120040408</v>
      </c>
      <c r="T48" s="88"/>
      <c r="U48" s="88"/>
    </row>
    <row r="49" spans="13:21" x14ac:dyDescent="0.25">
      <c r="M49" s="309" t="s">
        <v>109</v>
      </c>
      <c r="N49" s="113" t="s">
        <v>2</v>
      </c>
      <c r="O49" s="114" t="s">
        <v>123</v>
      </c>
      <c r="P49" s="115">
        <v>0.52143163730344599</v>
      </c>
      <c r="Q49" s="116">
        <v>2.9968770492731474E-4</v>
      </c>
      <c r="R49" s="117">
        <v>-4.2366283453373734</v>
      </c>
      <c r="S49" s="118">
        <v>-0.97670498799595984</v>
      </c>
      <c r="T49" s="88"/>
      <c r="U49" s="88"/>
    </row>
    <row r="50" spans="13:21" x14ac:dyDescent="0.25">
      <c r="M50" s="304"/>
      <c r="N50" s="119" t="s">
        <v>106</v>
      </c>
      <c r="O50" s="120">
        <v>0.81166666666666609</v>
      </c>
      <c r="P50" s="83">
        <v>0.52143163730344599</v>
      </c>
      <c r="Q50" s="99">
        <v>0.70951274358650118</v>
      </c>
      <c r="R50" s="82">
        <v>-0.81829501200404053</v>
      </c>
      <c r="S50" s="107">
        <v>2.4416283453373726</v>
      </c>
      <c r="T50" s="88"/>
      <c r="U50" s="88"/>
    </row>
    <row r="51" spans="13:21" x14ac:dyDescent="0.25">
      <c r="M51" s="304"/>
      <c r="N51" s="119" t="s">
        <v>107</v>
      </c>
      <c r="O51" s="120">
        <v>0.47266666666666657</v>
      </c>
      <c r="P51" s="83">
        <v>0.52143163730344599</v>
      </c>
      <c r="Q51" s="99">
        <v>0.9690837211764366</v>
      </c>
      <c r="R51" s="82">
        <v>-1.1572950120040402</v>
      </c>
      <c r="S51" s="107">
        <v>2.1026283453373731</v>
      </c>
      <c r="T51" s="88"/>
      <c r="U51" s="88"/>
    </row>
    <row r="52" spans="13:21" x14ac:dyDescent="0.25">
      <c r="M52" s="304"/>
      <c r="N52" s="119" t="s">
        <v>108</v>
      </c>
      <c r="O52" s="120">
        <v>-0.74533333333333474</v>
      </c>
      <c r="P52" s="83">
        <v>0.52143163730344599</v>
      </c>
      <c r="Q52" s="99">
        <v>0.78242919970085234</v>
      </c>
      <c r="R52" s="82">
        <v>-2.3752950120040413</v>
      </c>
      <c r="S52" s="107">
        <v>0.88462834533737189</v>
      </c>
      <c r="T52" s="88"/>
      <c r="U52" s="88"/>
    </row>
    <row r="53" spans="13:21" x14ac:dyDescent="0.25">
      <c r="M53" s="304"/>
      <c r="N53" s="119" t="s">
        <v>110</v>
      </c>
      <c r="O53" s="120">
        <v>0.29666666666666641</v>
      </c>
      <c r="P53" s="83">
        <v>0.52143163730344599</v>
      </c>
      <c r="Q53" s="99">
        <v>0.99731591521071616</v>
      </c>
      <c r="R53" s="82">
        <v>-1.3332950120040403</v>
      </c>
      <c r="S53" s="107">
        <v>1.9266283453373731</v>
      </c>
      <c r="T53" s="88"/>
      <c r="U53" s="88"/>
    </row>
    <row r="54" spans="13:21" x14ac:dyDescent="0.25">
      <c r="M54" s="310"/>
      <c r="N54" s="119" t="s">
        <v>111</v>
      </c>
      <c r="O54" s="121">
        <v>1.0399999999999996</v>
      </c>
      <c r="P54" s="109">
        <v>0.52143163730344599</v>
      </c>
      <c r="Q54" s="110">
        <v>0.43593340566583805</v>
      </c>
      <c r="R54" s="111">
        <v>-0.58996167867070703</v>
      </c>
      <c r="S54" s="112">
        <v>2.6699616786707061</v>
      </c>
      <c r="T54" s="88"/>
      <c r="U54" s="88"/>
    </row>
    <row r="55" spans="13:21" x14ac:dyDescent="0.25">
      <c r="M55" s="309" t="s">
        <v>110</v>
      </c>
      <c r="N55" s="113" t="s">
        <v>2</v>
      </c>
      <c r="O55" s="114" t="s">
        <v>124</v>
      </c>
      <c r="P55" s="115">
        <v>0.52143163730344599</v>
      </c>
      <c r="Q55" s="116">
        <v>5.5050369002582623E-5</v>
      </c>
      <c r="R55" s="117">
        <v>-4.5332950120040394</v>
      </c>
      <c r="S55" s="118">
        <v>-1.2733716546626261</v>
      </c>
      <c r="T55" s="88"/>
      <c r="U55" s="88"/>
    </row>
    <row r="56" spans="13:21" x14ac:dyDescent="0.25">
      <c r="M56" s="304"/>
      <c r="N56" s="119" t="s">
        <v>106</v>
      </c>
      <c r="O56" s="120">
        <v>0.51499999999999968</v>
      </c>
      <c r="P56" s="83">
        <v>0.52143163730344599</v>
      </c>
      <c r="Q56" s="99">
        <v>0.95339931228464447</v>
      </c>
      <c r="R56" s="82">
        <v>-1.1149616786707071</v>
      </c>
      <c r="S56" s="107">
        <v>2.1449616786707062</v>
      </c>
      <c r="T56" s="88"/>
      <c r="U56" s="88"/>
    </row>
    <row r="57" spans="13:21" x14ac:dyDescent="0.25">
      <c r="M57" s="304"/>
      <c r="N57" s="119" t="s">
        <v>107</v>
      </c>
      <c r="O57" s="120">
        <v>0.17600000000000016</v>
      </c>
      <c r="P57" s="83">
        <v>0.52143163730344599</v>
      </c>
      <c r="Q57" s="99">
        <v>0.99986350629376075</v>
      </c>
      <c r="R57" s="82">
        <v>-1.4539616786707066</v>
      </c>
      <c r="S57" s="107">
        <v>1.8059616786707069</v>
      </c>
      <c r="T57" s="88"/>
      <c r="U57" s="88"/>
    </row>
    <row r="58" spans="13:21" x14ac:dyDescent="0.25">
      <c r="M58" s="304"/>
      <c r="N58" s="119" t="s">
        <v>108</v>
      </c>
      <c r="O58" s="120">
        <v>-1.0420000000000011</v>
      </c>
      <c r="P58" s="83">
        <v>0.52143163730344599</v>
      </c>
      <c r="Q58" s="99">
        <v>0.43364294427811323</v>
      </c>
      <c r="R58" s="82">
        <v>-2.6719616786707077</v>
      </c>
      <c r="S58" s="107">
        <v>0.58796167867070548</v>
      </c>
      <c r="T58" s="88"/>
      <c r="U58" s="88"/>
    </row>
    <row r="59" spans="13:21" x14ac:dyDescent="0.25">
      <c r="M59" s="304"/>
      <c r="N59" s="119" t="s">
        <v>109</v>
      </c>
      <c r="O59" s="120">
        <v>-0.29666666666666641</v>
      </c>
      <c r="P59" s="83">
        <v>0.52143163730344599</v>
      </c>
      <c r="Q59" s="99">
        <v>0.99731591521071616</v>
      </c>
      <c r="R59" s="82">
        <v>-1.9266283453373731</v>
      </c>
      <c r="S59" s="107">
        <v>1.3332950120040403</v>
      </c>
      <c r="T59" s="88"/>
      <c r="U59" s="88"/>
    </row>
    <row r="60" spans="13:21" x14ac:dyDescent="0.25">
      <c r="M60" s="310"/>
      <c r="N60" s="119" t="s">
        <v>111</v>
      </c>
      <c r="O60" s="121">
        <v>0.74333333333333318</v>
      </c>
      <c r="P60" s="109">
        <v>0.52143163730344599</v>
      </c>
      <c r="Q60" s="110">
        <v>0.78450178405802606</v>
      </c>
      <c r="R60" s="111">
        <v>-0.88662834533737345</v>
      </c>
      <c r="S60" s="112">
        <v>2.3732950120040397</v>
      </c>
      <c r="T60" s="88"/>
      <c r="U60" s="88"/>
    </row>
    <row r="61" spans="13:21" ht="15.75" thickBot="1" x14ac:dyDescent="0.3">
      <c r="M61" s="303" t="s">
        <v>111</v>
      </c>
      <c r="N61" s="113" t="s">
        <v>2</v>
      </c>
      <c r="O61" s="114" t="s">
        <v>125</v>
      </c>
      <c r="P61" s="115">
        <v>0.52143163730344599</v>
      </c>
      <c r="Q61" s="116">
        <v>7.7866417134633695E-7</v>
      </c>
      <c r="R61" s="117">
        <v>-5.2766283453373726</v>
      </c>
      <c r="S61" s="118">
        <v>-2.0167049879959595</v>
      </c>
      <c r="T61" s="88"/>
      <c r="U61" s="88"/>
    </row>
    <row r="62" spans="13:21" x14ac:dyDescent="0.25">
      <c r="M62" s="304"/>
      <c r="N62" s="119" t="s">
        <v>106</v>
      </c>
      <c r="O62" s="120">
        <v>-0.2283333333333335</v>
      </c>
      <c r="P62" s="83">
        <v>0.52143163730344599</v>
      </c>
      <c r="Q62" s="99">
        <v>0.99938559162807128</v>
      </c>
      <c r="R62" s="82">
        <v>-1.8582950120040402</v>
      </c>
      <c r="S62" s="107">
        <v>1.4016283453373732</v>
      </c>
      <c r="T62" s="88"/>
      <c r="U62" s="88"/>
    </row>
    <row r="63" spans="13:21" x14ac:dyDescent="0.25">
      <c r="M63" s="304"/>
      <c r="N63" s="119" t="s">
        <v>107</v>
      </c>
      <c r="O63" s="120">
        <v>-0.56733333333333302</v>
      </c>
      <c r="P63" s="83">
        <v>0.52143163730344599</v>
      </c>
      <c r="Q63" s="99">
        <v>0.9274829993041227</v>
      </c>
      <c r="R63" s="82">
        <v>-2.1972950120040395</v>
      </c>
      <c r="S63" s="107">
        <v>1.0626283453373737</v>
      </c>
      <c r="T63" s="88"/>
      <c r="U63" s="88"/>
    </row>
    <row r="64" spans="13:21" x14ac:dyDescent="0.25">
      <c r="M64" s="304"/>
      <c r="N64" s="119" t="s">
        <v>108</v>
      </c>
      <c r="O64" s="106" t="s">
        <v>126</v>
      </c>
      <c r="P64" s="83">
        <v>0.52143163730344599</v>
      </c>
      <c r="Q64" s="99">
        <v>2.416748771814984E-2</v>
      </c>
      <c r="R64" s="82">
        <v>-3.4152950120040408</v>
      </c>
      <c r="S64" s="107">
        <v>-0.15537165466262767</v>
      </c>
      <c r="T64" s="88"/>
      <c r="U64" s="88"/>
    </row>
    <row r="65" spans="13:21" x14ac:dyDescent="0.25">
      <c r="M65" s="304"/>
      <c r="N65" s="119" t="s">
        <v>109</v>
      </c>
      <c r="O65" s="120">
        <v>-1.0399999999999996</v>
      </c>
      <c r="P65" s="83">
        <v>0.52143163730344599</v>
      </c>
      <c r="Q65" s="99">
        <v>0.43593340566583805</v>
      </c>
      <c r="R65" s="82">
        <v>-2.6699616786707061</v>
      </c>
      <c r="S65" s="107">
        <v>0.58996167867070703</v>
      </c>
      <c r="T65" s="88"/>
      <c r="U65" s="88"/>
    </row>
    <row r="66" spans="13:21" ht="15.75" thickBot="1" x14ac:dyDescent="0.3">
      <c r="M66" s="305"/>
      <c r="N66" s="122" t="s">
        <v>110</v>
      </c>
      <c r="O66" s="123">
        <v>-0.74333333333333318</v>
      </c>
      <c r="P66" s="124">
        <v>0.52143163730344599</v>
      </c>
      <c r="Q66" s="125">
        <v>0.78450178405802606</v>
      </c>
      <c r="R66" s="126">
        <v>-2.3732950120040397</v>
      </c>
      <c r="S66" s="127">
        <v>0.88662834533737345</v>
      </c>
      <c r="T66" s="88"/>
      <c r="U66" s="88"/>
    </row>
    <row r="67" spans="13:21" x14ac:dyDescent="0.25">
      <c r="M67" s="102"/>
      <c r="N67" s="102"/>
      <c r="O67" s="102"/>
      <c r="P67" s="102"/>
      <c r="Q67" s="102"/>
      <c r="R67" s="102"/>
      <c r="S67" s="102"/>
      <c r="T67" s="88"/>
      <c r="U67" s="88"/>
    </row>
    <row r="68" spans="13:21" x14ac:dyDescent="0.25">
      <c r="U68" s="128"/>
    </row>
  </sheetData>
  <mergeCells count="32">
    <mergeCell ref="A1:E1"/>
    <mergeCell ref="A2:B2"/>
    <mergeCell ref="C2:E2"/>
    <mergeCell ref="G1:K1"/>
    <mergeCell ref="G2:H2"/>
    <mergeCell ref="I2:K2"/>
    <mergeCell ref="M1:U1"/>
    <mergeCell ref="M2:U2"/>
    <mergeCell ref="N3:N4"/>
    <mergeCell ref="O3:O4"/>
    <mergeCell ref="P3:P4"/>
    <mergeCell ref="Q3:Q4"/>
    <mergeCell ref="R3:S3"/>
    <mergeCell ref="T3:T4"/>
    <mergeCell ref="U3:U4"/>
    <mergeCell ref="M14:R14"/>
    <mergeCell ref="M15:R15"/>
    <mergeCell ref="M21:S21"/>
    <mergeCell ref="M22:S22"/>
    <mergeCell ref="M23:M24"/>
    <mergeCell ref="N23:N24"/>
    <mergeCell ref="O23:O24"/>
    <mergeCell ref="P23:P24"/>
    <mergeCell ref="Q23:Q24"/>
    <mergeCell ref="R23:S23"/>
    <mergeCell ref="M61:M66"/>
    <mergeCell ref="M25:M30"/>
    <mergeCell ref="M31:M36"/>
    <mergeCell ref="M37:M42"/>
    <mergeCell ref="M43:M48"/>
    <mergeCell ref="M49:M54"/>
    <mergeCell ref="M55:M60"/>
  </mergeCells>
  <pageMargins left="0.7" right="0.7" top="0.75" bottom="0.75" header="0.3" footer="0.3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71"/>
  <sheetViews>
    <sheetView topLeftCell="A17" workbookViewId="0">
      <selection activeCell="I33" sqref="I33"/>
    </sheetView>
  </sheetViews>
  <sheetFormatPr defaultColWidth="11.42578125" defaultRowHeight="15.75" x14ac:dyDescent="0.25"/>
  <cols>
    <col min="1" max="16384" width="11.42578125" style="212"/>
  </cols>
  <sheetData>
    <row r="2" spans="1:17" x14ac:dyDescent="0.25">
      <c r="B2" s="246"/>
      <c r="C2" s="335" t="s">
        <v>217</v>
      </c>
      <c r="D2" s="335"/>
      <c r="E2" s="335" t="s">
        <v>216</v>
      </c>
      <c r="F2" s="335"/>
      <c r="G2" s="335" t="s">
        <v>215</v>
      </c>
      <c r="H2" s="335"/>
      <c r="L2" s="212" t="s">
        <v>214</v>
      </c>
      <c r="N2" s="212" t="s">
        <v>213</v>
      </c>
      <c r="P2" s="212" t="s">
        <v>212</v>
      </c>
    </row>
    <row r="3" spans="1:17" x14ac:dyDescent="0.25">
      <c r="B3" s="245" t="s">
        <v>2</v>
      </c>
      <c r="C3" s="244" t="s">
        <v>61</v>
      </c>
      <c r="D3" s="244" t="s">
        <v>155</v>
      </c>
      <c r="E3" s="244" t="s">
        <v>61</v>
      </c>
      <c r="F3" s="244" t="s">
        <v>155</v>
      </c>
      <c r="G3" s="244" t="s">
        <v>61</v>
      </c>
      <c r="H3" s="244" t="s">
        <v>155</v>
      </c>
      <c r="K3" s="212" t="s">
        <v>211</v>
      </c>
      <c r="L3" s="212" t="s">
        <v>61</v>
      </c>
      <c r="M3" s="212" t="s">
        <v>155</v>
      </c>
      <c r="N3" s="212" t="s">
        <v>61</v>
      </c>
      <c r="O3" s="212" t="s">
        <v>155</v>
      </c>
      <c r="P3" s="212" t="s">
        <v>61</v>
      </c>
      <c r="Q3" s="212" t="s">
        <v>155</v>
      </c>
    </row>
    <row r="4" spans="1:17" x14ac:dyDescent="0.25">
      <c r="B4" s="239">
        <v>0.11</v>
      </c>
      <c r="C4" s="243">
        <v>7.6999999999999999E-2</v>
      </c>
      <c r="D4" s="242">
        <v>8.7999999999999995E-2</v>
      </c>
      <c r="E4" s="243">
        <v>6.9000000000000006E-2</v>
      </c>
      <c r="F4" s="242">
        <v>8.5999999999999993E-2</v>
      </c>
      <c r="G4" s="243">
        <v>6.7000000000000004E-2</v>
      </c>
      <c r="H4" s="242">
        <v>8.3000000000000004E-2</v>
      </c>
      <c r="K4" s="212" t="s">
        <v>210</v>
      </c>
      <c r="L4" s="212" t="s">
        <v>209</v>
      </c>
      <c r="M4" s="212" t="s">
        <v>208</v>
      </c>
      <c r="N4" s="212" t="s">
        <v>196</v>
      </c>
      <c r="O4" s="212" t="s">
        <v>207</v>
      </c>
      <c r="P4" s="212" t="s">
        <v>206</v>
      </c>
      <c r="Q4" s="212" t="s">
        <v>205</v>
      </c>
    </row>
    <row r="5" spans="1:17" x14ac:dyDescent="0.25">
      <c r="B5" s="239">
        <v>0.126</v>
      </c>
      <c r="C5" s="241">
        <v>9.9000000000000005E-2</v>
      </c>
      <c r="D5" s="240">
        <v>7.0000000000000007E-2</v>
      </c>
      <c r="E5" s="241">
        <v>9.1999999999999998E-2</v>
      </c>
      <c r="F5" s="240">
        <v>0.106</v>
      </c>
      <c r="G5" s="241">
        <v>8.1000000000000003E-2</v>
      </c>
      <c r="H5" s="240">
        <v>6.5000000000000002E-2</v>
      </c>
      <c r="K5" s="212" t="s">
        <v>204</v>
      </c>
      <c r="L5" s="212" t="s">
        <v>203</v>
      </c>
      <c r="M5" s="212" t="s">
        <v>198</v>
      </c>
      <c r="N5" s="212" t="s">
        <v>195</v>
      </c>
      <c r="O5" s="212" t="s">
        <v>202</v>
      </c>
      <c r="P5" s="212" t="s">
        <v>201</v>
      </c>
      <c r="Q5" s="212" t="s">
        <v>200</v>
      </c>
    </row>
    <row r="6" spans="1:17" x14ac:dyDescent="0.25">
      <c r="B6" s="239">
        <v>0.114</v>
      </c>
      <c r="C6" s="238">
        <v>7.0000000000000007E-2</v>
      </c>
      <c r="D6" s="237">
        <v>9.8000000000000004E-2</v>
      </c>
      <c r="E6" s="238">
        <v>6.9000000000000006E-2</v>
      </c>
      <c r="F6" s="237">
        <v>9.1999999999999998E-2</v>
      </c>
      <c r="G6" s="238">
        <v>6.8000000000000005E-2</v>
      </c>
      <c r="H6" s="237">
        <v>0.10299999999999999</v>
      </c>
      <c r="K6" s="212" t="s">
        <v>199</v>
      </c>
      <c r="L6" s="212" t="s">
        <v>198</v>
      </c>
      <c r="M6" s="212" t="s">
        <v>197</v>
      </c>
      <c r="N6" s="212" t="s">
        <v>196</v>
      </c>
      <c r="O6" s="212" t="s">
        <v>195</v>
      </c>
      <c r="P6" s="212" t="s">
        <v>194</v>
      </c>
      <c r="Q6" s="212" t="s">
        <v>193</v>
      </c>
    </row>
    <row r="7" spans="1:17" x14ac:dyDescent="0.25">
      <c r="A7" s="212" t="s">
        <v>192</v>
      </c>
      <c r="B7" s="212">
        <f t="shared" ref="B7:H7" si="0">AVERAGE(B4:B6)</f>
        <v>0.11666666666666665</v>
      </c>
      <c r="C7" s="212">
        <f t="shared" si="0"/>
        <v>8.2000000000000003E-2</v>
      </c>
      <c r="D7" s="212">
        <f t="shared" si="0"/>
        <v>8.533333333333333E-2</v>
      </c>
      <c r="E7" s="212">
        <f t="shared" si="0"/>
        <v>7.6666666666666675E-2</v>
      </c>
      <c r="F7" s="212">
        <f t="shared" si="0"/>
        <v>9.4666666666666677E-2</v>
      </c>
      <c r="G7" s="212">
        <f t="shared" si="0"/>
        <v>7.2000000000000008E-2</v>
      </c>
      <c r="H7" s="212">
        <f t="shared" si="0"/>
        <v>8.3666666666666667E-2</v>
      </c>
      <c r="J7" s="212" t="s">
        <v>192</v>
      </c>
      <c r="K7" s="212">
        <v>0.11666666666666665</v>
      </c>
      <c r="L7" s="212">
        <v>8.2000000000000003E-2</v>
      </c>
      <c r="M7" s="212">
        <v>8.533333333333333E-2</v>
      </c>
      <c r="N7" s="212">
        <v>7.6666666666666675E-2</v>
      </c>
      <c r="O7" s="212">
        <v>9.4666666666666677E-2</v>
      </c>
      <c r="P7" s="212">
        <v>7.2000000000000008E-2</v>
      </c>
      <c r="Q7" s="212">
        <v>8.3666666666666667E-2</v>
      </c>
    </row>
    <row r="8" spans="1:17" x14ac:dyDescent="0.25">
      <c r="A8" s="212" t="s">
        <v>128</v>
      </c>
      <c r="B8" s="212">
        <f t="shared" ref="B8:H8" si="1">STDEV(B4:B6)</f>
        <v>8.3266639978645304E-3</v>
      </c>
      <c r="C8" s="212">
        <f t="shared" si="1"/>
        <v>1.5132745950421614E-2</v>
      </c>
      <c r="D8" s="212">
        <f t="shared" si="1"/>
        <v>1.418919776919522E-2</v>
      </c>
      <c r="E8" s="212">
        <f t="shared" si="1"/>
        <v>1.3279056191361414E-2</v>
      </c>
      <c r="F8" s="212">
        <f t="shared" si="1"/>
        <v>1.0263202878893769E-2</v>
      </c>
      <c r="G8" s="212">
        <f t="shared" si="1"/>
        <v>7.8102496759066536E-3</v>
      </c>
      <c r="H8" s="212">
        <f t="shared" si="1"/>
        <v>1.9008769905844335E-2</v>
      </c>
      <c r="J8" s="212" t="s">
        <v>128</v>
      </c>
      <c r="K8" s="212">
        <v>8.3266639978645304E-3</v>
      </c>
      <c r="L8" s="212">
        <v>1.5132745950421614E-2</v>
      </c>
      <c r="M8" s="212">
        <v>1.418919776919522E-2</v>
      </c>
      <c r="N8" s="212">
        <v>1.3279056191361414E-2</v>
      </c>
      <c r="O8" s="212">
        <v>1.0263202878893769E-2</v>
      </c>
      <c r="P8" s="212">
        <v>7.8102496759066536E-3</v>
      </c>
      <c r="Q8" s="212">
        <v>1.9008769905844335E-2</v>
      </c>
    </row>
    <row r="11" spans="1:17" x14ac:dyDescent="0.25">
      <c r="A11" s="336" t="s">
        <v>62</v>
      </c>
      <c r="B11" s="337"/>
      <c r="C11" s="337"/>
      <c r="D11" s="337"/>
      <c r="E11" s="337"/>
      <c r="F11" s="337"/>
      <c r="G11" s="337"/>
      <c r="H11" s="337"/>
      <c r="I11" s="337"/>
    </row>
    <row r="12" spans="1:17" ht="16.5" thickBot="1" x14ac:dyDescent="0.25">
      <c r="A12" s="338" t="s">
        <v>191</v>
      </c>
      <c r="B12" s="337"/>
      <c r="C12" s="337"/>
      <c r="D12" s="337"/>
      <c r="E12" s="337"/>
      <c r="F12" s="337"/>
      <c r="G12" s="337"/>
      <c r="H12" s="337"/>
      <c r="I12" s="337"/>
    </row>
    <row r="13" spans="1:17" ht="16.5" thickBot="1" x14ac:dyDescent="0.25">
      <c r="A13" s="236"/>
      <c r="B13" s="341" t="s">
        <v>190</v>
      </c>
      <c r="C13" s="333" t="s">
        <v>189</v>
      </c>
      <c r="D13" s="333" t="s">
        <v>188</v>
      </c>
      <c r="E13" s="333" t="s">
        <v>187</v>
      </c>
      <c r="F13" s="331" t="s">
        <v>186</v>
      </c>
      <c r="G13" s="332"/>
      <c r="H13" s="333" t="s">
        <v>185</v>
      </c>
      <c r="I13" s="339" t="s">
        <v>184</v>
      </c>
    </row>
    <row r="14" spans="1:17" ht="16.5" thickBot="1" x14ac:dyDescent="0.25">
      <c r="A14" s="235"/>
      <c r="B14" s="342"/>
      <c r="C14" s="334"/>
      <c r="D14" s="334"/>
      <c r="E14" s="334"/>
      <c r="F14" s="234" t="s">
        <v>183</v>
      </c>
      <c r="G14" s="234" t="s">
        <v>182</v>
      </c>
      <c r="H14" s="334"/>
      <c r="I14" s="340"/>
    </row>
    <row r="15" spans="1:17" x14ac:dyDescent="0.25">
      <c r="A15" s="233" t="s">
        <v>181</v>
      </c>
      <c r="B15" s="232">
        <v>3</v>
      </c>
      <c r="C15" s="230">
        <v>0.11666666666666665</v>
      </c>
      <c r="D15" s="231">
        <v>8.3266639978645286E-3</v>
      </c>
      <c r="E15" s="230">
        <v>4.807401700618651E-3</v>
      </c>
      <c r="F15" s="229">
        <v>9.5982086616497611E-2</v>
      </c>
      <c r="G15" s="229">
        <v>0.13735124671683571</v>
      </c>
      <c r="H15" s="228">
        <v>0.11</v>
      </c>
      <c r="I15" s="227">
        <v>0.126</v>
      </c>
    </row>
    <row r="16" spans="1:17" x14ac:dyDescent="0.25">
      <c r="A16" s="226" t="s">
        <v>180</v>
      </c>
      <c r="B16" s="225">
        <v>3</v>
      </c>
      <c r="C16" s="223">
        <v>8.2000000000000003E-2</v>
      </c>
      <c r="D16" s="224">
        <v>1.5132745950421553E-2</v>
      </c>
      <c r="E16" s="223">
        <v>8.7368949480541025E-3</v>
      </c>
      <c r="F16" s="222">
        <v>4.4408175102220726E-2</v>
      </c>
      <c r="G16" s="222">
        <v>0.11959182489777928</v>
      </c>
      <c r="H16" s="221">
        <v>7.0000000000000007E-2</v>
      </c>
      <c r="I16" s="220">
        <v>9.9000000000000005E-2</v>
      </c>
    </row>
    <row r="17" spans="1:9" x14ac:dyDescent="0.25">
      <c r="A17" s="226" t="s">
        <v>179</v>
      </c>
      <c r="B17" s="225">
        <v>3</v>
      </c>
      <c r="C17" s="223">
        <v>7.6666666666666675E-2</v>
      </c>
      <c r="D17" s="224">
        <v>1.3279056191361388E-2</v>
      </c>
      <c r="E17" s="223">
        <v>7.6666666666666636E-3</v>
      </c>
      <c r="F17" s="222">
        <v>4.3679662405254137E-2</v>
      </c>
      <c r="G17" s="222">
        <v>0.10965367092807921</v>
      </c>
      <c r="H17" s="221">
        <v>6.9000000000000006E-2</v>
      </c>
      <c r="I17" s="220">
        <v>9.1999999999999998E-2</v>
      </c>
    </row>
    <row r="18" spans="1:9" x14ac:dyDescent="0.25">
      <c r="A18" s="226" t="s">
        <v>178</v>
      </c>
      <c r="B18" s="225">
        <v>3</v>
      </c>
      <c r="C18" s="223">
        <v>7.2000000000000008E-2</v>
      </c>
      <c r="D18" s="224">
        <v>7.8102496759066553E-3</v>
      </c>
      <c r="E18" s="223">
        <v>4.5092497528228951E-3</v>
      </c>
      <c r="F18" s="222">
        <v>5.2598264241894489E-2</v>
      </c>
      <c r="G18" s="222">
        <v>9.1401735758105535E-2</v>
      </c>
      <c r="H18" s="221">
        <v>6.7000000000000004E-2</v>
      </c>
      <c r="I18" s="220">
        <v>8.1000000000000003E-2</v>
      </c>
    </row>
    <row r="19" spans="1:9" x14ac:dyDescent="0.25">
      <c r="A19" s="226" t="s">
        <v>177</v>
      </c>
      <c r="B19" s="225">
        <v>3</v>
      </c>
      <c r="C19" s="223">
        <v>8.533333333333333E-2</v>
      </c>
      <c r="D19" s="224">
        <v>1.4189197769195172E-2</v>
      </c>
      <c r="E19" s="223">
        <v>8.1921371516296693E-3</v>
      </c>
      <c r="F19" s="222">
        <v>5.0085412055391944E-2</v>
      </c>
      <c r="G19" s="222">
        <v>0.12058125461127471</v>
      </c>
      <c r="H19" s="221">
        <v>7.0000000000000007E-2</v>
      </c>
      <c r="I19" s="220">
        <v>9.8000000000000004E-2</v>
      </c>
    </row>
    <row r="20" spans="1:9" x14ac:dyDescent="0.25">
      <c r="A20" s="226" t="s">
        <v>176</v>
      </c>
      <c r="B20" s="225">
        <v>3</v>
      </c>
      <c r="C20" s="223">
        <v>9.4666666666666677E-2</v>
      </c>
      <c r="D20" s="224">
        <v>1.0263202878893771E-2</v>
      </c>
      <c r="E20" s="223">
        <v>5.9254629448770605E-3</v>
      </c>
      <c r="F20" s="222">
        <v>6.9171457351862101E-2</v>
      </c>
      <c r="G20" s="222">
        <v>0.12016187598147125</v>
      </c>
      <c r="H20" s="221">
        <v>8.5999999999999993E-2</v>
      </c>
      <c r="I20" s="220">
        <v>0.106</v>
      </c>
    </row>
    <row r="21" spans="1:9" x14ac:dyDescent="0.25">
      <c r="A21" s="226" t="s">
        <v>175</v>
      </c>
      <c r="B21" s="225">
        <v>3</v>
      </c>
      <c r="C21" s="223">
        <v>8.3666666666666667E-2</v>
      </c>
      <c r="D21" s="224">
        <v>1.9008769905844328E-2</v>
      </c>
      <c r="E21" s="223">
        <v>1.097471842210288E-2</v>
      </c>
      <c r="F21" s="222">
        <v>3.6446264489573992E-2</v>
      </c>
      <c r="G21" s="222">
        <v>0.13088706884375934</v>
      </c>
      <c r="H21" s="221">
        <v>6.5000000000000002E-2</v>
      </c>
      <c r="I21" s="220">
        <v>0.10299999999999999</v>
      </c>
    </row>
    <row r="22" spans="1:9" ht="16.5" thickBot="1" x14ac:dyDescent="0.3">
      <c r="A22" s="219" t="s">
        <v>174</v>
      </c>
      <c r="B22" s="218">
        <v>21</v>
      </c>
      <c r="C22" s="216">
        <v>8.7285714285714286E-2</v>
      </c>
      <c r="D22" s="217">
        <v>1.7796468349486803E-2</v>
      </c>
      <c r="E22" s="216">
        <v>3.8835077768766238E-3</v>
      </c>
      <c r="F22" s="215">
        <v>7.9184859015977271E-2</v>
      </c>
      <c r="G22" s="215">
        <v>9.53865695554513E-2</v>
      </c>
      <c r="H22" s="214">
        <v>6.5000000000000002E-2</v>
      </c>
      <c r="I22" s="213">
        <v>0.126</v>
      </c>
    </row>
    <row r="25" spans="1:9" x14ac:dyDescent="0.25">
      <c r="A25" s="343" t="s">
        <v>85</v>
      </c>
      <c r="B25" s="344"/>
      <c r="C25" s="344"/>
      <c r="D25" s="344"/>
      <c r="E25" s="344"/>
      <c r="F25" s="344"/>
      <c r="G25" s="344"/>
    </row>
    <row r="26" spans="1:9" ht="16.5" thickBot="1" x14ac:dyDescent="0.25">
      <c r="A26" s="345" t="s">
        <v>218</v>
      </c>
      <c r="B26" s="344"/>
      <c r="C26" s="344"/>
      <c r="D26" s="344"/>
      <c r="E26" s="344"/>
      <c r="F26" s="344"/>
      <c r="G26" s="344"/>
    </row>
    <row r="27" spans="1:9" ht="16.5" thickBot="1" x14ac:dyDescent="0.25">
      <c r="A27" s="346" t="s">
        <v>88</v>
      </c>
      <c r="B27" s="347" t="s">
        <v>89</v>
      </c>
      <c r="C27" s="348" t="s">
        <v>90</v>
      </c>
      <c r="D27" s="349" t="s">
        <v>66</v>
      </c>
      <c r="E27" s="349" t="s">
        <v>81</v>
      </c>
      <c r="F27" s="350" t="s">
        <v>91</v>
      </c>
      <c r="G27" s="351"/>
    </row>
    <row r="28" spans="1:9" ht="16.5" thickBot="1" x14ac:dyDescent="0.25">
      <c r="A28" s="352"/>
      <c r="B28" s="353"/>
      <c r="C28" s="354"/>
      <c r="D28" s="355"/>
      <c r="E28" s="355"/>
      <c r="F28" s="356" t="s">
        <v>70</v>
      </c>
      <c r="G28" s="357" t="s">
        <v>71</v>
      </c>
    </row>
    <row r="29" spans="1:9" x14ac:dyDescent="0.25">
      <c r="A29" s="358" t="s">
        <v>72</v>
      </c>
      <c r="B29" s="359" t="s">
        <v>219</v>
      </c>
      <c r="C29" s="360">
        <v>3.4666666666666651E-2</v>
      </c>
      <c r="D29" s="361">
        <v>1.07067698506562E-2</v>
      </c>
      <c r="E29" s="362">
        <v>6.8321250969808803E-2</v>
      </c>
      <c r="F29" s="363">
        <v>-1.8925242468117189E-3</v>
      </c>
      <c r="G29" s="364">
        <v>7.1225857580145019E-2</v>
      </c>
    </row>
    <row r="30" spans="1:9" x14ac:dyDescent="0.25">
      <c r="A30" s="365"/>
      <c r="B30" s="397" t="s">
        <v>220</v>
      </c>
      <c r="C30" s="367" t="s">
        <v>221</v>
      </c>
      <c r="D30" s="368">
        <v>1.07067698506562E-2</v>
      </c>
      <c r="E30" s="396">
        <v>2.8055511931054284E-2</v>
      </c>
      <c r="F30" s="370">
        <v>3.4408090865216102E-3</v>
      </c>
      <c r="G30" s="371">
        <v>7.6559190913478348E-2</v>
      </c>
    </row>
    <row r="31" spans="1:9" x14ac:dyDescent="0.25">
      <c r="A31" s="365"/>
      <c r="B31" s="397" t="s">
        <v>222</v>
      </c>
      <c r="C31" s="367" t="s">
        <v>223</v>
      </c>
      <c r="D31" s="368">
        <v>1.07067698506562E-2</v>
      </c>
      <c r="E31" s="396">
        <v>1.2689826718903596E-2</v>
      </c>
      <c r="F31" s="370">
        <v>8.1074757531882768E-3</v>
      </c>
      <c r="G31" s="371">
        <v>8.1225857580145014E-2</v>
      </c>
    </row>
    <row r="32" spans="1:9" x14ac:dyDescent="0.25">
      <c r="A32" s="365"/>
      <c r="B32" s="366" t="s">
        <v>224</v>
      </c>
      <c r="C32" s="372">
        <v>3.1333333333333324E-2</v>
      </c>
      <c r="D32" s="368">
        <v>1.07067698506562E-2</v>
      </c>
      <c r="E32" s="369">
        <v>0.11656694605299463</v>
      </c>
      <c r="F32" s="370">
        <v>-5.2258575801450461E-3</v>
      </c>
      <c r="G32" s="371">
        <v>6.7892524246811692E-2</v>
      </c>
    </row>
    <row r="33" spans="1:7" x14ac:dyDescent="0.25">
      <c r="A33" s="365"/>
      <c r="B33" s="366" t="s">
        <v>225</v>
      </c>
      <c r="C33" s="372">
        <v>2.1999999999999978E-2</v>
      </c>
      <c r="D33" s="368">
        <v>1.07067698506562E-2</v>
      </c>
      <c r="E33" s="369">
        <v>0.42602098507309405</v>
      </c>
      <c r="F33" s="370">
        <v>-1.4559190913478392E-2</v>
      </c>
      <c r="G33" s="371">
        <v>5.8559190913478346E-2</v>
      </c>
    </row>
    <row r="34" spans="1:7" x14ac:dyDescent="0.25">
      <c r="A34" s="373"/>
      <c r="B34" s="374" t="s">
        <v>226</v>
      </c>
      <c r="C34" s="375">
        <v>3.2999999999999988E-2</v>
      </c>
      <c r="D34" s="376">
        <v>1.07067698506562E-2</v>
      </c>
      <c r="E34" s="377">
        <v>8.9503550606160998E-2</v>
      </c>
      <c r="F34" s="378">
        <v>-3.5591909134783822E-3</v>
      </c>
      <c r="G34" s="379">
        <v>6.9559190913478355E-2</v>
      </c>
    </row>
    <row r="35" spans="1:7" x14ac:dyDescent="0.25">
      <c r="A35" s="380" t="s">
        <v>219</v>
      </c>
      <c r="B35" s="381" t="s">
        <v>72</v>
      </c>
      <c r="C35" s="382">
        <v>-3.4666666666666651E-2</v>
      </c>
      <c r="D35" s="383">
        <v>1.07067698506562E-2</v>
      </c>
      <c r="E35" s="384">
        <v>6.8321250969808803E-2</v>
      </c>
      <c r="F35" s="385">
        <v>-7.1225857580145019E-2</v>
      </c>
      <c r="G35" s="386">
        <v>1.8925242468117189E-3</v>
      </c>
    </row>
    <row r="36" spans="1:7" x14ac:dyDescent="0.25">
      <c r="A36" s="365"/>
      <c r="B36" s="366" t="s">
        <v>220</v>
      </c>
      <c r="C36" s="372">
        <v>5.3333333333333288E-3</v>
      </c>
      <c r="D36" s="368">
        <v>1.07067698506562E-2</v>
      </c>
      <c r="E36" s="369">
        <v>0.99846657826077723</v>
      </c>
      <c r="F36" s="370">
        <v>-3.1225857580145042E-2</v>
      </c>
      <c r="G36" s="371">
        <v>4.1892524246811697E-2</v>
      </c>
    </row>
    <row r="37" spans="1:7" x14ac:dyDescent="0.25">
      <c r="A37" s="365"/>
      <c r="B37" s="366" t="s">
        <v>222</v>
      </c>
      <c r="C37" s="372">
        <v>9.999999999999995E-3</v>
      </c>
      <c r="D37" s="368">
        <v>1.07067698506562E-2</v>
      </c>
      <c r="E37" s="369">
        <v>0.96024883600526567</v>
      </c>
      <c r="F37" s="370">
        <v>-2.6559190913478376E-2</v>
      </c>
      <c r="G37" s="371">
        <v>4.6559190913478363E-2</v>
      </c>
    </row>
    <row r="38" spans="1:7" x14ac:dyDescent="0.25">
      <c r="A38" s="365"/>
      <c r="B38" s="366" t="s">
        <v>224</v>
      </c>
      <c r="C38" s="372">
        <v>-3.333333333333327E-3</v>
      </c>
      <c r="D38" s="368">
        <v>1.07067698506562E-2</v>
      </c>
      <c r="E38" s="369">
        <v>0.99989546430156462</v>
      </c>
      <c r="F38" s="370">
        <v>-3.9892524246811695E-2</v>
      </c>
      <c r="G38" s="371">
        <v>3.3225857580145041E-2</v>
      </c>
    </row>
    <row r="39" spans="1:7" x14ac:dyDescent="0.25">
      <c r="A39" s="365"/>
      <c r="B39" s="366" t="s">
        <v>225</v>
      </c>
      <c r="C39" s="372">
        <v>-1.2666666666666673E-2</v>
      </c>
      <c r="D39" s="368">
        <v>1.07067698506562E-2</v>
      </c>
      <c r="E39" s="369">
        <v>0.8894116066015757</v>
      </c>
      <c r="F39" s="370">
        <v>-4.9225857580145041E-2</v>
      </c>
      <c r="G39" s="371">
        <v>2.3892524246811698E-2</v>
      </c>
    </row>
    <row r="40" spans="1:7" x14ac:dyDescent="0.25">
      <c r="A40" s="373"/>
      <c r="B40" s="374" t="s">
        <v>226</v>
      </c>
      <c r="C40" s="375">
        <v>-1.6666666666666635E-3</v>
      </c>
      <c r="D40" s="376">
        <v>1.07067698506562E-2</v>
      </c>
      <c r="E40" s="377">
        <v>0.99999825523896868</v>
      </c>
      <c r="F40" s="378">
        <v>-3.8225857580145031E-2</v>
      </c>
      <c r="G40" s="379">
        <v>3.4892524246811704E-2</v>
      </c>
    </row>
    <row r="41" spans="1:7" x14ac:dyDescent="0.25">
      <c r="A41" s="380" t="s">
        <v>220</v>
      </c>
      <c r="B41" s="381" t="s">
        <v>72</v>
      </c>
      <c r="C41" s="387" t="s">
        <v>227</v>
      </c>
      <c r="D41" s="383">
        <v>1.07067698506562E-2</v>
      </c>
      <c r="E41" s="384">
        <v>2.8055511931054284E-2</v>
      </c>
      <c r="F41" s="385">
        <v>-7.6559190913478348E-2</v>
      </c>
      <c r="G41" s="386">
        <v>-3.4408090865216102E-3</v>
      </c>
    </row>
    <row r="42" spans="1:7" x14ac:dyDescent="0.25">
      <c r="A42" s="365"/>
      <c r="B42" s="366" t="s">
        <v>219</v>
      </c>
      <c r="C42" s="372">
        <v>-5.3333333333333288E-3</v>
      </c>
      <c r="D42" s="368">
        <v>1.07067698506562E-2</v>
      </c>
      <c r="E42" s="369">
        <v>0.99846657826077723</v>
      </c>
      <c r="F42" s="370">
        <v>-4.1892524246811697E-2</v>
      </c>
      <c r="G42" s="371">
        <v>3.1225857580145042E-2</v>
      </c>
    </row>
    <row r="43" spans="1:7" x14ac:dyDescent="0.25">
      <c r="A43" s="365"/>
      <c r="B43" s="366" t="s">
        <v>222</v>
      </c>
      <c r="C43" s="372">
        <v>4.6666666666666662E-3</v>
      </c>
      <c r="D43" s="368">
        <v>1.07067698506562E-2</v>
      </c>
      <c r="E43" s="369">
        <v>0.9992756596107768</v>
      </c>
      <c r="F43" s="370">
        <v>-3.1892524246811702E-2</v>
      </c>
      <c r="G43" s="371">
        <v>4.1225857580145034E-2</v>
      </c>
    </row>
    <row r="44" spans="1:7" x14ac:dyDescent="0.25">
      <c r="A44" s="365"/>
      <c r="B44" s="366" t="s">
        <v>224</v>
      </c>
      <c r="C44" s="372">
        <v>-8.6666666666666559E-3</v>
      </c>
      <c r="D44" s="368">
        <v>1.07067698506562E-2</v>
      </c>
      <c r="E44" s="369">
        <v>0.97997038175359941</v>
      </c>
      <c r="F44" s="370">
        <v>-4.5225857580145024E-2</v>
      </c>
      <c r="G44" s="371">
        <v>2.7892524246811715E-2</v>
      </c>
    </row>
    <row r="45" spans="1:7" x14ac:dyDescent="0.25">
      <c r="A45" s="365"/>
      <c r="B45" s="366" t="s">
        <v>225</v>
      </c>
      <c r="C45" s="372">
        <v>-1.8000000000000002E-2</v>
      </c>
      <c r="D45" s="368">
        <v>1.07067698506562E-2</v>
      </c>
      <c r="E45" s="369">
        <v>0.63773262053672819</v>
      </c>
      <c r="F45" s="370">
        <v>-5.455919091347837E-2</v>
      </c>
      <c r="G45" s="371">
        <v>1.8559190913478369E-2</v>
      </c>
    </row>
    <row r="46" spans="1:7" x14ac:dyDescent="0.25">
      <c r="A46" s="373"/>
      <c r="B46" s="374" t="s">
        <v>226</v>
      </c>
      <c r="C46" s="375">
        <v>-6.9999999999999923E-3</v>
      </c>
      <c r="D46" s="376">
        <v>1.07067698506562E-2</v>
      </c>
      <c r="E46" s="377">
        <v>0.99328243999765831</v>
      </c>
      <c r="F46" s="378">
        <v>-4.355919091347836E-2</v>
      </c>
      <c r="G46" s="379">
        <v>2.9559190913478379E-2</v>
      </c>
    </row>
    <row r="47" spans="1:7" x14ac:dyDescent="0.25">
      <c r="A47" s="380" t="s">
        <v>222</v>
      </c>
      <c r="B47" s="381" t="s">
        <v>72</v>
      </c>
      <c r="C47" s="387" t="s">
        <v>228</v>
      </c>
      <c r="D47" s="383">
        <v>1.07067698506562E-2</v>
      </c>
      <c r="E47" s="384">
        <v>1.2689826718903596E-2</v>
      </c>
      <c r="F47" s="385">
        <v>-8.1225857580145014E-2</v>
      </c>
      <c r="G47" s="386">
        <v>-8.1074757531882768E-3</v>
      </c>
    </row>
    <row r="48" spans="1:7" x14ac:dyDescent="0.25">
      <c r="A48" s="365"/>
      <c r="B48" s="366" t="s">
        <v>219</v>
      </c>
      <c r="C48" s="372">
        <v>-9.999999999999995E-3</v>
      </c>
      <c r="D48" s="368">
        <v>1.07067698506562E-2</v>
      </c>
      <c r="E48" s="369">
        <v>0.96024883600526567</v>
      </c>
      <c r="F48" s="370">
        <v>-4.6559190913478363E-2</v>
      </c>
      <c r="G48" s="371">
        <v>2.6559190913478376E-2</v>
      </c>
    </row>
    <row r="49" spans="1:7" x14ac:dyDescent="0.25">
      <c r="A49" s="365"/>
      <c r="B49" s="366" t="s">
        <v>220</v>
      </c>
      <c r="C49" s="372">
        <v>-4.6666666666666662E-3</v>
      </c>
      <c r="D49" s="368">
        <v>1.07067698506562E-2</v>
      </c>
      <c r="E49" s="369">
        <v>0.9992756596107768</v>
      </c>
      <c r="F49" s="370">
        <v>-4.1225857580145034E-2</v>
      </c>
      <c r="G49" s="371">
        <v>3.1892524246811702E-2</v>
      </c>
    </row>
    <row r="50" spans="1:7" x14ac:dyDescent="0.25">
      <c r="A50" s="365"/>
      <c r="B50" s="366" t="s">
        <v>224</v>
      </c>
      <c r="C50" s="372">
        <v>-1.3333333333333322E-2</v>
      </c>
      <c r="D50" s="368">
        <v>1.07067698506562E-2</v>
      </c>
      <c r="E50" s="369">
        <v>0.86485803866713595</v>
      </c>
      <c r="F50" s="370">
        <v>-4.989252424681169E-2</v>
      </c>
      <c r="G50" s="371">
        <v>2.3225857580145049E-2</v>
      </c>
    </row>
    <row r="51" spans="1:7" x14ac:dyDescent="0.25">
      <c r="A51" s="365"/>
      <c r="B51" s="366" t="s">
        <v>225</v>
      </c>
      <c r="C51" s="372">
        <v>-2.2666666666666668E-2</v>
      </c>
      <c r="D51" s="368">
        <v>1.07067698506562E-2</v>
      </c>
      <c r="E51" s="369">
        <v>0.39398475632032182</v>
      </c>
      <c r="F51" s="370">
        <v>-5.9225857580145036E-2</v>
      </c>
      <c r="G51" s="371">
        <v>1.3892524246811701E-2</v>
      </c>
    </row>
    <row r="52" spans="1:7" x14ac:dyDescent="0.25">
      <c r="A52" s="373"/>
      <c r="B52" s="374" t="s">
        <v>226</v>
      </c>
      <c r="C52" s="375">
        <v>-1.1666666666666659E-2</v>
      </c>
      <c r="D52" s="376">
        <v>1.07067698506562E-2</v>
      </c>
      <c r="E52" s="377">
        <v>0.92116407500150332</v>
      </c>
      <c r="F52" s="378">
        <v>-4.8225857580145026E-2</v>
      </c>
      <c r="G52" s="379">
        <v>2.4892524246811713E-2</v>
      </c>
    </row>
    <row r="53" spans="1:7" x14ac:dyDescent="0.25">
      <c r="A53" s="380" t="s">
        <v>224</v>
      </c>
      <c r="B53" s="381" t="s">
        <v>72</v>
      </c>
      <c r="C53" s="382">
        <v>-3.1333333333333324E-2</v>
      </c>
      <c r="D53" s="383">
        <v>1.07067698506562E-2</v>
      </c>
      <c r="E53" s="384">
        <v>0.11656694605299463</v>
      </c>
      <c r="F53" s="385">
        <v>-6.7892524246811692E-2</v>
      </c>
      <c r="G53" s="386">
        <v>5.2258575801450461E-3</v>
      </c>
    </row>
    <row r="54" spans="1:7" x14ac:dyDescent="0.25">
      <c r="A54" s="365"/>
      <c r="B54" s="366" t="s">
        <v>219</v>
      </c>
      <c r="C54" s="372">
        <v>3.333333333333327E-3</v>
      </c>
      <c r="D54" s="368">
        <v>1.07067698506562E-2</v>
      </c>
      <c r="E54" s="369">
        <v>0.99989546430156462</v>
      </c>
      <c r="F54" s="370">
        <v>-3.3225857580145041E-2</v>
      </c>
      <c r="G54" s="371">
        <v>3.9892524246811695E-2</v>
      </c>
    </row>
    <row r="55" spans="1:7" x14ac:dyDescent="0.25">
      <c r="A55" s="365"/>
      <c r="B55" s="366" t="s">
        <v>220</v>
      </c>
      <c r="C55" s="372">
        <v>8.6666666666666559E-3</v>
      </c>
      <c r="D55" s="368">
        <v>1.07067698506562E-2</v>
      </c>
      <c r="E55" s="369">
        <v>0.97997038175359941</v>
      </c>
      <c r="F55" s="370">
        <v>-2.7892524246811715E-2</v>
      </c>
      <c r="G55" s="371">
        <v>4.5225857580145024E-2</v>
      </c>
    </row>
    <row r="56" spans="1:7" x14ac:dyDescent="0.25">
      <c r="A56" s="365"/>
      <c r="B56" s="366" t="s">
        <v>222</v>
      </c>
      <c r="C56" s="372">
        <v>1.3333333333333322E-2</v>
      </c>
      <c r="D56" s="368">
        <v>1.07067698506562E-2</v>
      </c>
      <c r="E56" s="369">
        <v>0.86485803866713595</v>
      </c>
      <c r="F56" s="370">
        <v>-2.3225857580145049E-2</v>
      </c>
      <c r="G56" s="371">
        <v>4.989252424681169E-2</v>
      </c>
    </row>
    <row r="57" spans="1:7" x14ac:dyDescent="0.25">
      <c r="A57" s="365"/>
      <c r="B57" s="366" t="s">
        <v>225</v>
      </c>
      <c r="C57" s="372">
        <v>-9.3333333333333462E-3</v>
      </c>
      <c r="D57" s="368">
        <v>1.07067698506562E-2</v>
      </c>
      <c r="E57" s="369">
        <v>0.97128128176993089</v>
      </c>
      <c r="F57" s="370">
        <v>-4.5892524246811714E-2</v>
      </c>
      <c r="G57" s="371">
        <v>2.7225857580145025E-2</v>
      </c>
    </row>
    <row r="58" spans="1:7" x14ac:dyDescent="0.25">
      <c r="A58" s="373"/>
      <c r="B58" s="374" t="s">
        <v>226</v>
      </c>
      <c r="C58" s="375">
        <v>1.6666666666666635E-3</v>
      </c>
      <c r="D58" s="376">
        <v>1.07067698506562E-2</v>
      </c>
      <c r="E58" s="377">
        <v>0.99999825523896868</v>
      </c>
      <c r="F58" s="378">
        <v>-3.4892524246811704E-2</v>
      </c>
      <c r="G58" s="379">
        <v>3.8225857580145031E-2</v>
      </c>
    </row>
    <row r="59" spans="1:7" x14ac:dyDescent="0.25">
      <c r="A59" s="380" t="s">
        <v>225</v>
      </c>
      <c r="B59" s="381" t="s">
        <v>72</v>
      </c>
      <c r="C59" s="382">
        <v>-2.1999999999999978E-2</v>
      </c>
      <c r="D59" s="383">
        <v>1.07067698506562E-2</v>
      </c>
      <c r="E59" s="384">
        <v>0.42602098507309405</v>
      </c>
      <c r="F59" s="385">
        <v>-5.8559190913478346E-2</v>
      </c>
      <c r="G59" s="386">
        <v>1.4559190913478392E-2</v>
      </c>
    </row>
    <row r="60" spans="1:7" x14ac:dyDescent="0.25">
      <c r="A60" s="365"/>
      <c r="B60" s="366" t="s">
        <v>219</v>
      </c>
      <c r="C60" s="372">
        <v>1.2666666666666673E-2</v>
      </c>
      <c r="D60" s="368">
        <v>1.07067698506562E-2</v>
      </c>
      <c r="E60" s="369">
        <v>0.8894116066015757</v>
      </c>
      <c r="F60" s="370">
        <v>-2.3892524246811698E-2</v>
      </c>
      <c r="G60" s="371">
        <v>4.9225857580145041E-2</v>
      </c>
    </row>
    <row r="61" spans="1:7" x14ac:dyDescent="0.25">
      <c r="A61" s="365"/>
      <c r="B61" s="366" t="s">
        <v>220</v>
      </c>
      <c r="C61" s="372">
        <v>1.8000000000000002E-2</v>
      </c>
      <c r="D61" s="368">
        <v>1.07067698506562E-2</v>
      </c>
      <c r="E61" s="369">
        <v>0.63773262053672819</v>
      </c>
      <c r="F61" s="370">
        <v>-1.8559190913478369E-2</v>
      </c>
      <c r="G61" s="371">
        <v>5.455919091347837E-2</v>
      </c>
    </row>
    <row r="62" spans="1:7" x14ac:dyDescent="0.25">
      <c r="A62" s="365"/>
      <c r="B62" s="366" t="s">
        <v>222</v>
      </c>
      <c r="C62" s="372">
        <v>2.2666666666666668E-2</v>
      </c>
      <c r="D62" s="368">
        <v>1.07067698506562E-2</v>
      </c>
      <c r="E62" s="369">
        <v>0.39398475632032182</v>
      </c>
      <c r="F62" s="370">
        <v>-1.3892524246811701E-2</v>
      </c>
      <c r="G62" s="371">
        <v>5.9225857580145036E-2</v>
      </c>
    </row>
    <row r="63" spans="1:7" x14ac:dyDescent="0.25">
      <c r="A63" s="365"/>
      <c r="B63" s="366" t="s">
        <v>224</v>
      </c>
      <c r="C63" s="372">
        <v>9.3333333333333462E-3</v>
      </c>
      <c r="D63" s="368">
        <v>1.07067698506562E-2</v>
      </c>
      <c r="E63" s="369">
        <v>0.97128128176993089</v>
      </c>
      <c r="F63" s="370">
        <v>-2.7225857580145025E-2</v>
      </c>
      <c r="G63" s="371">
        <v>4.5892524246811714E-2</v>
      </c>
    </row>
    <row r="64" spans="1:7" x14ac:dyDescent="0.25">
      <c r="A64" s="373"/>
      <c r="B64" s="374" t="s">
        <v>226</v>
      </c>
      <c r="C64" s="375">
        <v>1.100000000000001E-2</v>
      </c>
      <c r="D64" s="376">
        <v>1.07067698506562E-2</v>
      </c>
      <c r="E64" s="377">
        <v>0.93885193803670597</v>
      </c>
      <c r="F64" s="378">
        <v>-2.5559190913478361E-2</v>
      </c>
      <c r="G64" s="379">
        <v>4.7559190913478377E-2</v>
      </c>
    </row>
    <row r="65" spans="1:7" ht="16.5" thickBot="1" x14ac:dyDescent="0.3">
      <c r="A65" s="388" t="s">
        <v>226</v>
      </c>
      <c r="B65" s="381" t="s">
        <v>72</v>
      </c>
      <c r="C65" s="382">
        <v>-3.2999999999999988E-2</v>
      </c>
      <c r="D65" s="383">
        <v>1.07067698506562E-2</v>
      </c>
      <c r="E65" s="384">
        <v>8.9503550606160998E-2</v>
      </c>
      <c r="F65" s="385">
        <v>-6.9559190913478355E-2</v>
      </c>
      <c r="G65" s="386">
        <v>3.5591909134783822E-3</v>
      </c>
    </row>
    <row r="66" spans="1:7" x14ac:dyDescent="0.25">
      <c r="A66" s="365"/>
      <c r="B66" s="366" t="s">
        <v>219</v>
      </c>
      <c r="C66" s="372">
        <v>1.6666666666666635E-3</v>
      </c>
      <c r="D66" s="368">
        <v>1.07067698506562E-2</v>
      </c>
      <c r="E66" s="369">
        <v>0.99999825523896868</v>
      </c>
      <c r="F66" s="370">
        <v>-3.4892524246811704E-2</v>
      </c>
      <c r="G66" s="371">
        <v>3.8225857580145031E-2</v>
      </c>
    </row>
    <row r="67" spans="1:7" x14ac:dyDescent="0.25">
      <c r="A67" s="365"/>
      <c r="B67" s="366" t="s">
        <v>220</v>
      </c>
      <c r="C67" s="372">
        <v>6.9999999999999923E-3</v>
      </c>
      <c r="D67" s="368">
        <v>1.07067698506562E-2</v>
      </c>
      <c r="E67" s="369">
        <v>0.99328243999765831</v>
      </c>
      <c r="F67" s="370">
        <v>-2.9559190913478379E-2</v>
      </c>
      <c r="G67" s="371">
        <v>4.355919091347836E-2</v>
      </c>
    </row>
    <row r="68" spans="1:7" x14ac:dyDescent="0.25">
      <c r="A68" s="365"/>
      <c r="B68" s="366" t="s">
        <v>222</v>
      </c>
      <c r="C68" s="372">
        <v>1.1666666666666659E-2</v>
      </c>
      <c r="D68" s="368">
        <v>1.07067698506562E-2</v>
      </c>
      <c r="E68" s="369">
        <v>0.92116407500150332</v>
      </c>
      <c r="F68" s="370">
        <v>-2.4892524246811713E-2</v>
      </c>
      <c r="G68" s="371">
        <v>4.8225857580145026E-2</v>
      </c>
    </row>
    <row r="69" spans="1:7" x14ac:dyDescent="0.25">
      <c r="A69" s="365"/>
      <c r="B69" s="366" t="s">
        <v>224</v>
      </c>
      <c r="C69" s="372">
        <v>-1.6666666666666635E-3</v>
      </c>
      <c r="D69" s="368">
        <v>1.07067698506562E-2</v>
      </c>
      <c r="E69" s="369">
        <v>0.99999825523896868</v>
      </c>
      <c r="F69" s="370">
        <v>-3.8225857580145031E-2</v>
      </c>
      <c r="G69" s="371">
        <v>3.4892524246811704E-2</v>
      </c>
    </row>
    <row r="70" spans="1:7" ht="16.5" thickBot="1" x14ac:dyDescent="0.3">
      <c r="A70" s="352"/>
      <c r="B70" s="389" t="s">
        <v>225</v>
      </c>
      <c r="C70" s="390">
        <v>-1.100000000000001E-2</v>
      </c>
      <c r="D70" s="391">
        <v>1.07067698506562E-2</v>
      </c>
      <c r="E70" s="392">
        <v>0.93885193803670597</v>
      </c>
      <c r="F70" s="393">
        <v>-4.7559190913478377E-2</v>
      </c>
      <c r="G70" s="394">
        <v>2.5559190913478361E-2</v>
      </c>
    </row>
    <row r="71" spans="1:7" x14ac:dyDescent="0.2">
      <c r="A71" s="395"/>
      <c r="B71" s="395"/>
      <c r="C71" s="395"/>
      <c r="D71" s="395"/>
      <c r="E71" s="395"/>
      <c r="F71" s="395"/>
      <c r="G71" s="395"/>
    </row>
  </sheetData>
  <mergeCells count="27">
    <mergeCell ref="A59:A64"/>
    <mergeCell ref="A65:A70"/>
    <mergeCell ref="A29:A34"/>
    <mergeCell ref="A35:A40"/>
    <mergeCell ref="A41:A46"/>
    <mergeCell ref="A47:A52"/>
    <mergeCell ref="A53:A58"/>
    <mergeCell ref="A25:G25"/>
    <mergeCell ref="A26:G26"/>
    <mergeCell ref="A27:A28"/>
    <mergeCell ref="B27:B28"/>
    <mergeCell ref="C27:C28"/>
    <mergeCell ref="D27:D28"/>
    <mergeCell ref="E27:E28"/>
    <mergeCell ref="F27:G27"/>
    <mergeCell ref="F13:G13"/>
    <mergeCell ref="H13:H14"/>
    <mergeCell ref="C2:D2"/>
    <mergeCell ref="E2:F2"/>
    <mergeCell ref="G2:H2"/>
    <mergeCell ref="A11:I11"/>
    <mergeCell ref="A12:I12"/>
    <mergeCell ref="I13:I14"/>
    <mergeCell ref="B13:B14"/>
    <mergeCell ref="C13:C14"/>
    <mergeCell ref="D13:D14"/>
    <mergeCell ref="E13:E14"/>
  </mergeCells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 vivo quantification</vt:lpstr>
      <vt:lpstr>IC 50 proliferation</vt:lpstr>
      <vt:lpstr>Fibroblast migration</vt:lpstr>
      <vt:lpstr>Collagen synthesis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Eko Purnomo</dc:creator>
  <cp:lastModifiedBy>Eko Purnomo</cp:lastModifiedBy>
  <dcterms:created xsi:type="dcterms:W3CDTF">2019-12-03T07:11:25Z</dcterms:created>
  <dcterms:modified xsi:type="dcterms:W3CDTF">2019-12-10T09:45:24Z</dcterms:modified>
</cp:coreProperties>
</file>